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4836" windowWidth="7620" windowHeight="3252" tabRatio="832" activeTab="1"/>
  </bookViews>
  <sheets>
    <sheet name="Приложение № 1 2017" sheetId="9" r:id="rId1"/>
    <sheet name="Приложение № 2 2017" sheetId="10" r:id="rId2"/>
    <sheet name="Приложение № 2 (2)" sheetId="20" state="hidden" r:id="rId3"/>
    <sheet name="2009 (Прил2) (2)" sheetId="19" state="hidden" r:id="rId4"/>
    <sheet name="Приложение № 1    " sheetId="22" state="hidden" r:id="rId5"/>
    <sheet name="2009 (Прил 1) (2)" sheetId="21" state="hidden" r:id="rId6"/>
    <sheet name="Приложение № 3 (2)" sheetId="23" state="hidden" r:id="rId7"/>
    <sheet name="Приложение № 1 (2)" sheetId="24" state="hidden" r:id="rId8"/>
    <sheet name="Приложение № 2 (3)" sheetId="25" state="hidden" r:id="rId9"/>
    <sheet name="Приложение № 3 (3)" sheetId="26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B65537">#REF!</definedName>
    <definedName name="_B65538">#REF!</definedName>
    <definedName name="_CST11">[1]Волжский!#REF!</definedName>
    <definedName name="_CST12">[1]Волжский!#REF!</definedName>
    <definedName name="_CST13">[1]Волжский!#REF!</definedName>
    <definedName name="_CST14">[1]Волжский!#REF!</definedName>
    <definedName name="_CST21">[1]Волжский!#REF!</definedName>
    <definedName name="_CST22">[1]Волжский!#REF!</definedName>
    <definedName name="_CST23">[1]Волжский!#REF!</definedName>
    <definedName name="_CST24">[1]Волжский!#REF!</definedName>
    <definedName name="_IRR1">[1]Волжский!#REF!</definedName>
    <definedName name="_NPV1">[1]Волжский!#REF!</definedName>
    <definedName name="_PR11">[1]Волжский!#REF!</definedName>
    <definedName name="_PR12">[1]Волжский!#REF!</definedName>
    <definedName name="_PR13">[1]Волжский!#REF!</definedName>
    <definedName name="_PR21">[1]Волжский!#REF!</definedName>
    <definedName name="_PR22">[1]Волжский!#REF!</definedName>
    <definedName name="_PR23">[1]Волжский!#REF!</definedName>
    <definedName name="_RAZ1">#REF!</definedName>
    <definedName name="_RAZ2">#REF!</definedName>
    <definedName name="_RAZ3">#REF!</definedName>
    <definedName name="_SAL1">[1]Волжский!#REF!</definedName>
    <definedName name="_SAL2">[1]Волжский!#REF!</definedName>
    <definedName name="_SAL3">[1]Волжский!#REF!</definedName>
    <definedName name="_SAL4">[1]Волжский!#REF!</definedName>
    <definedName name="_tab24">[1]Волжский!#REF!</definedName>
    <definedName name="_tab27">[1]Волжский!#REF!</definedName>
    <definedName name="_tab28">[1]Волжский!#REF!</definedName>
    <definedName name="_tab6">[1]Волжский!#REF!</definedName>
    <definedName name="_tab8">[1]Волжский!#REF!</definedName>
    <definedName name="_TXS1">[1]Волжский!#REF!</definedName>
    <definedName name="_TXS2">[1]Волжский!#REF!</definedName>
    <definedName name="_xlnm._FilterDatabase" localSheetId="4" hidden="1">'Приложение № 1    '!$A$13:$Q$417</definedName>
    <definedName name="_xlnm._FilterDatabase" localSheetId="7" hidden="1">'Приложение № 1 (2)'!$A$13:$H$419</definedName>
    <definedName name="_xlnm._FilterDatabase" localSheetId="0" hidden="1">'Приложение № 1 2017'!$A$6:$G$455</definedName>
    <definedName name="_xlnm._FilterDatabase" localSheetId="2" hidden="1">'Приложение № 2 (2)'!$A$13:$O$409</definedName>
    <definedName name="_xlnm._FilterDatabase" localSheetId="8" hidden="1">'Приложение № 2 (3)'!$A$13:$F$403</definedName>
    <definedName name="_xlnm._FilterDatabase" localSheetId="1" hidden="1">'Приложение № 2 2017'!$A$5:$E$460</definedName>
    <definedName name="_xlnm._FilterDatabase" localSheetId="6" hidden="1">'Приложение № 3 (2)'!$A$15:$N$434</definedName>
    <definedName name="_xlnm._FilterDatabase" localSheetId="9" hidden="1">'Приложение № 3 (3)'!$A$13:$K$418</definedName>
    <definedName name="cashlocal">[1]Волжский!#REF!</definedName>
    <definedName name="COST1">[1]Волжский!#REF!</definedName>
    <definedName name="COST2">[1]Волжский!#REF!</definedName>
    <definedName name="DPAYB">[1]Волжский!#REF!</definedName>
    <definedName name="ISHOD1">#REF!</definedName>
    <definedName name="ISHOD2_1">#REF!</definedName>
    <definedName name="ISHOD2_2">#REF!</definedName>
    <definedName name="koeff5">[1]Волжский!#REF!</definedName>
    <definedName name="labor_costs">[1]Волжский!#REF!</definedName>
    <definedName name="NPVR">[1]Волжский!#REF!</definedName>
    <definedName name="OTCST1">[1]Волжский!#REF!</definedName>
    <definedName name="OTCST2">[1]Волжский!#REF!</definedName>
    <definedName name="OTCST3">[1]Волжский!#REF!</definedName>
    <definedName name="OTHER_COST2">[1]Волжский!#REF!</definedName>
    <definedName name="OTHER_COST3">[1]Волжский!#REF!</definedName>
    <definedName name="OTHERCOST1">[1]Волжский!#REF!</definedName>
    <definedName name="PARAM1_1">#REF!</definedName>
    <definedName name="PARAM1_2">#REF!</definedName>
    <definedName name="PARAM2">#REF!</definedName>
    <definedName name="PRINT_SENS">#REF!</definedName>
    <definedName name="PRO">[1]Волжский!#REF!</definedName>
    <definedName name="PROD1">[1]Волжский!#REF!</definedName>
    <definedName name="PROD2">[1]Волжский!#REF!</definedName>
    <definedName name="RAZMER1">#REF!</definedName>
    <definedName name="RAZMER2">#REF!</definedName>
    <definedName name="RAZMER3">#REF!</definedName>
    <definedName name="SALAR1">[1]Волжский!#REF!</definedName>
    <definedName name="SALAR2">[1]Волжский!#REF!</definedName>
    <definedName name="SALAR3">[1]Волжский!#REF!</definedName>
    <definedName name="SALAR4">[1]Волжский!#REF!</definedName>
    <definedName name="SPAYB">[1]Волжский!#REF!</definedName>
    <definedName name="TAXE1">[1]Волжский!#REF!</definedName>
    <definedName name="TAXE2">[1]Волжский!#REF!</definedName>
    <definedName name="USDRate">[2]Тольятти!$N$2</definedName>
    <definedName name="_xlnm.Database">#REF!</definedName>
    <definedName name="волжский">[3]Новокуйбышевск!$N$2</definedName>
    <definedName name="вып.">[2]Тольятти!$N$2</definedName>
    <definedName name="Деятельность">[4]Отрадное!$N$2</definedName>
    <definedName name="_xlnm.Print_Titles" localSheetId="5">'2009 (Прил 1) (2)'!$8:$10</definedName>
    <definedName name="_xlnm.Print_Titles" localSheetId="3">'2009 (Прил2) (2)'!$8:$10</definedName>
    <definedName name="_xlnm.Print_Titles" localSheetId="4">'Приложение № 1    '!$13:$14</definedName>
    <definedName name="_xlnm.Print_Titles" localSheetId="7">'Приложение № 1 (2)'!$13:$14</definedName>
    <definedName name="_xlnm.Print_Titles" localSheetId="0">'Приложение № 1 2017'!$5:$5</definedName>
    <definedName name="_xlnm.Print_Titles" localSheetId="2">'Приложение № 2 (2)'!$13:$14</definedName>
    <definedName name="_xlnm.Print_Titles" localSheetId="8">'Приложение № 2 (3)'!$13:$14</definedName>
    <definedName name="_xlnm.Print_Titles" localSheetId="1">'Приложение № 2 2017'!$5:$5</definedName>
    <definedName name="_xlnm.Print_Titles" localSheetId="6">'Приложение № 3 (2)'!$13:$14</definedName>
    <definedName name="_xlnm.Print_Titles" localSheetId="9">'Приложение № 3 (3)'!$13:$14</definedName>
    <definedName name="кин">[3]Новокуйбышевск!$N$2</definedName>
    <definedName name="Кинель">[4]Отрадное!$N$2</definedName>
    <definedName name="Кинель1">[3]Новокуйбышевск!$N$2</definedName>
    <definedName name="КинельЧеркассы">[3]Новокуйбышевск!$N$2</definedName>
    <definedName name="Куйбышевск">[4]Отрадное!$N$2</definedName>
    <definedName name="КЧеркассы">[4]Отрадное!$N$2</definedName>
    <definedName name="НК">[3]Новокуйбышевск!$N$2</definedName>
    <definedName name="НКуйбышевск">[3]Новокуйбышевск!$N$2</definedName>
    <definedName name="_xlnm.Print_Area" localSheetId="5">'2009 (Прил 1) (2)'!$B$1:$P$74</definedName>
    <definedName name="_xlnm.Print_Area" localSheetId="3">'2009 (Прил2) (2)'!$A$1:$N$85</definedName>
    <definedName name="_xlnm.Print_Area" localSheetId="4">'Приложение № 1    '!$A$1:$L$427</definedName>
    <definedName name="_xlnm.Print_Area" localSheetId="7">'Приложение № 1 (2)'!$A$1:$F$429</definedName>
    <definedName name="_xlnm.Print_Area" localSheetId="0">'Приложение № 1 2017'!$A$1:$D$461</definedName>
    <definedName name="_xlnm.Print_Area" localSheetId="2">'Приложение № 2 (2)'!$A$1:$L$427</definedName>
    <definedName name="_xlnm.Print_Area" localSheetId="8">'Приложение № 2 (3)'!$A$1:$F$428</definedName>
    <definedName name="_xlnm.Print_Area" localSheetId="1">'Приложение № 2 2017'!$A$1:$D$460</definedName>
    <definedName name="_xlnm.Print_Area" localSheetId="6">'Приложение № 3 (2)'!$A$1:$K$452</definedName>
    <definedName name="_xlnm.Print_Area" localSheetId="9">'Приложение № 3 (3)'!$A$1:$F$442</definedName>
    <definedName name="отрада">[3]Новокуйбышевск!$N$2</definedName>
    <definedName name="отрадное">[3]Новокуйбышевск!$N$2</definedName>
    <definedName name="похвистнево">[4]Отрадное!$N$2</definedName>
    <definedName name="ппп">[5]Самара!$N$2</definedName>
    <definedName name="Проц1">[1]Волжский!#REF!</definedName>
    <definedName name="ПроцИзПр1">[1]Волжский!#REF!</definedName>
    <definedName name="рр">[6]Похвистнево!$N$2</definedName>
    <definedName name="Самара">[4]Отрадное!$N$2</definedName>
    <definedName name="сергиевск">[3]Новокуйбышевск!$N$2</definedName>
    <definedName name="СтНПр1">[1]Волжский!#REF!</definedName>
    <definedName name="чапаевск">[3]Новокуйбышевск!$N$2</definedName>
  </definedNames>
  <calcPr calcId="145621" fullPrecision="0"/>
</workbook>
</file>

<file path=xl/calcChain.xml><?xml version="1.0" encoding="utf-8"?>
<calcChain xmlns="http://schemas.openxmlformats.org/spreadsheetml/2006/main">
  <c r="L122" i="22" l="1"/>
  <c r="L152" i="22"/>
  <c r="L17" i="22"/>
  <c r="L32" i="22"/>
  <c r="L86" i="22"/>
  <c r="K86" i="22" s="1"/>
  <c r="L231" i="22"/>
  <c r="L228" i="22"/>
  <c r="E15" i="23"/>
  <c r="G15" i="23"/>
  <c r="K15" i="23"/>
  <c r="M15" i="23"/>
  <c r="K16" i="23"/>
  <c r="I17" i="23"/>
  <c r="K17" i="23"/>
  <c r="E19" i="23"/>
  <c r="G19" i="23" s="1"/>
  <c r="H19" i="23" s="1"/>
  <c r="K19" i="23"/>
  <c r="M19" i="23" s="1"/>
  <c r="J19" i="23"/>
  <c r="I19" i="23" s="1"/>
  <c r="E20" i="23"/>
  <c r="G20" i="23"/>
  <c r="H20" i="23" s="1"/>
  <c r="K20" i="23"/>
  <c r="J20" i="23"/>
  <c r="I20" i="23"/>
  <c r="M20" i="23"/>
  <c r="E21" i="23"/>
  <c r="G21" i="23"/>
  <c r="H21" i="23"/>
  <c r="K21" i="23"/>
  <c r="J21" i="23" s="1"/>
  <c r="M21" i="23"/>
  <c r="E22" i="23"/>
  <c r="G22" i="23" s="1"/>
  <c r="H22" i="23" s="1"/>
  <c r="K22" i="23"/>
  <c r="J22" i="23" s="1"/>
  <c r="E23" i="23"/>
  <c r="G23" i="23" s="1"/>
  <c r="H23" i="23" s="1"/>
  <c r="K23" i="23"/>
  <c r="M23" i="23" s="1"/>
  <c r="J23" i="23"/>
  <c r="I23" i="23" s="1"/>
  <c r="E24" i="23"/>
  <c r="G24" i="23"/>
  <c r="H24" i="23" s="1"/>
  <c r="K24" i="23"/>
  <c r="J24" i="23"/>
  <c r="I24" i="23"/>
  <c r="M24" i="23"/>
  <c r="E25" i="23"/>
  <c r="G25" i="23"/>
  <c r="H25" i="23"/>
  <c r="K25" i="23"/>
  <c r="J25" i="23" s="1"/>
  <c r="M25" i="23"/>
  <c r="E26" i="23"/>
  <c r="G26" i="23" s="1"/>
  <c r="H26" i="23" s="1"/>
  <c r="K26" i="23"/>
  <c r="J26" i="23" s="1"/>
  <c r="E27" i="23"/>
  <c r="G27" i="23" s="1"/>
  <c r="H27" i="23" s="1"/>
  <c r="K27" i="23"/>
  <c r="M27" i="23" s="1"/>
  <c r="J27" i="23"/>
  <c r="I27" i="23" s="1"/>
  <c r="E28" i="23"/>
  <c r="G28" i="23"/>
  <c r="H28" i="23" s="1"/>
  <c r="K28" i="23"/>
  <c r="J28" i="23"/>
  <c r="I28" i="23"/>
  <c r="M28" i="23"/>
  <c r="E29" i="23"/>
  <c r="G29" i="23"/>
  <c r="H29" i="23"/>
  <c r="K29" i="23"/>
  <c r="J29" i="23" s="1"/>
  <c r="M29" i="23"/>
  <c r="E30" i="23"/>
  <c r="G30" i="23" s="1"/>
  <c r="H30" i="23" s="1"/>
  <c r="K30" i="23"/>
  <c r="E31" i="23"/>
  <c r="G31" i="23" s="1"/>
  <c r="H31" i="23" s="1"/>
  <c r="K31" i="23"/>
  <c r="M31" i="23" s="1"/>
  <c r="I31" i="23"/>
  <c r="J31" i="23"/>
  <c r="E32" i="23"/>
  <c r="G32" i="23"/>
  <c r="H32" i="23" s="1"/>
  <c r="K32" i="23"/>
  <c r="J32" i="23"/>
  <c r="I32" i="23" s="1"/>
  <c r="M32" i="23"/>
  <c r="E33" i="23"/>
  <c r="G33" i="23"/>
  <c r="H33" i="23"/>
  <c r="K33" i="23"/>
  <c r="J33" i="23" s="1"/>
  <c r="M33" i="23"/>
  <c r="E34" i="23"/>
  <c r="G34" i="23" s="1"/>
  <c r="H34" i="23" s="1"/>
  <c r="K34" i="23"/>
  <c r="J34" i="23" s="1"/>
  <c r="E35" i="23"/>
  <c r="G35" i="23"/>
  <c r="H35" i="23" s="1"/>
  <c r="K35" i="23"/>
  <c r="M35" i="23" s="1"/>
  <c r="J35" i="23"/>
  <c r="I35" i="23" s="1"/>
  <c r="E36" i="23"/>
  <c r="G36" i="23"/>
  <c r="H36" i="23" s="1"/>
  <c r="K36" i="23"/>
  <c r="J36" i="23"/>
  <c r="I36" i="23"/>
  <c r="M36" i="23"/>
  <c r="E37" i="23"/>
  <c r="G37" i="23"/>
  <c r="H37" i="23"/>
  <c r="K37" i="23"/>
  <c r="M37" i="23" s="1"/>
  <c r="E38" i="23"/>
  <c r="G38" i="23" s="1"/>
  <c r="H38" i="23" s="1"/>
  <c r="K38" i="23"/>
  <c r="J38" i="23" s="1"/>
  <c r="E39" i="23"/>
  <c r="G39" i="23"/>
  <c r="H39" i="23" s="1"/>
  <c r="K39" i="23"/>
  <c r="M39" i="23" s="1"/>
  <c r="J39" i="23"/>
  <c r="I39" i="23" s="1"/>
  <c r="E40" i="23"/>
  <c r="G40" i="23"/>
  <c r="H40" i="23" s="1"/>
  <c r="K40" i="23"/>
  <c r="J40" i="23"/>
  <c r="I40" i="23"/>
  <c r="M40" i="23"/>
  <c r="E41" i="23"/>
  <c r="G41" i="23"/>
  <c r="H41" i="23"/>
  <c r="K41" i="23"/>
  <c r="M41" i="23" s="1"/>
  <c r="E42" i="23"/>
  <c r="G42" i="23" s="1"/>
  <c r="H42" i="23" s="1"/>
  <c r="K42" i="23"/>
  <c r="J42" i="23" s="1"/>
  <c r="E43" i="23"/>
  <c r="G43" i="23"/>
  <c r="H43" i="23" s="1"/>
  <c r="K43" i="23"/>
  <c r="M43" i="23" s="1"/>
  <c r="J43" i="23"/>
  <c r="I43" i="23" s="1"/>
  <c r="E44" i="23"/>
  <c r="G44" i="23"/>
  <c r="H44" i="23" s="1"/>
  <c r="K44" i="23"/>
  <c r="J44" i="23"/>
  <c r="I44" i="23"/>
  <c r="M44" i="23"/>
  <c r="E45" i="23"/>
  <c r="G45" i="23"/>
  <c r="H45" i="23"/>
  <c r="K45" i="23"/>
  <c r="M45" i="23" s="1"/>
  <c r="E46" i="23"/>
  <c r="G46" i="23" s="1"/>
  <c r="H46" i="23" s="1"/>
  <c r="K46" i="23"/>
  <c r="J46" i="23" s="1"/>
  <c r="E47" i="23"/>
  <c r="G47" i="23"/>
  <c r="H47" i="23" s="1"/>
  <c r="K47" i="23"/>
  <c r="M47" i="23" s="1"/>
  <c r="J47" i="23"/>
  <c r="I47" i="23" s="1"/>
  <c r="E48" i="23"/>
  <c r="G48" i="23"/>
  <c r="H48" i="23" s="1"/>
  <c r="K48" i="23"/>
  <c r="J48" i="23"/>
  <c r="I48" i="23"/>
  <c r="M48" i="23"/>
  <c r="E49" i="23"/>
  <c r="G49" i="23"/>
  <c r="H49" i="23"/>
  <c r="K49" i="23"/>
  <c r="M49" i="23" s="1"/>
  <c r="E50" i="23"/>
  <c r="G50" i="23" s="1"/>
  <c r="H50" i="23" s="1"/>
  <c r="K50" i="23"/>
  <c r="J50" i="23" s="1"/>
  <c r="E51" i="23"/>
  <c r="G51" i="23"/>
  <c r="H51" i="23" s="1"/>
  <c r="K51" i="23"/>
  <c r="M51" i="23" s="1"/>
  <c r="J51" i="23"/>
  <c r="I51" i="23" s="1"/>
  <c r="E52" i="23"/>
  <c r="G52" i="23"/>
  <c r="H52" i="23" s="1"/>
  <c r="K52" i="23"/>
  <c r="J52" i="23"/>
  <c r="I52" i="23"/>
  <c r="M52" i="23"/>
  <c r="E53" i="23"/>
  <c r="G53" i="23"/>
  <c r="H53" i="23"/>
  <c r="K53" i="23"/>
  <c r="M53" i="23" s="1"/>
  <c r="E54" i="23"/>
  <c r="G54" i="23" s="1"/>
  <c r="H54" i="23" s="1"/>
  <c r="K54" i="23"/>
  <c r="J54" i="23" s="1"/>
  <c r="E55" i="23"/>
  <c r="G55" i="23"/>
  <c r="H55" i="23" s="1"/>
  <c r="K55" i="23"/>
  <c r="M55" i="23" s="1"/>
  <c r="I55" i="23"/>
  <c r="J55" i="23"/>
  <c r="G56" i="23"/>
  <c r="H56" i="23"/>
  <c r="K56" i="23"/>
  <c r="E57" i="23"/>
  <c r="G57" i="23"/>
  <c r="H57" i="23"/>
  <c r="K57" i="23"/>
  <c r="M57" i="23" s="1"/>
  <c r="E58" i="23"/>
  <c r="G58" i="23" s="1"/>
  <c r="H58" i="23" s="1"/>
  <c r="K58" i="23"/>
  <c r="M58" i="23" s="1"/>
  <c r="E59" i="23"/>
  <c r="G59" i="23"/>
  <c r="H59" i="23" s="1"/>
  <c r="K59" i="23"/>
  <c r="J59" i="23"/>
  <c r="I59" i="23" s="1"/>
  <c r="M59" i="23"/>
  <c r="E60" i="23"/>
  <c r="G60" i="23"/>
  <c r="H60" i="23"/>
  <c r="K60" i="23"/>
  <c r="M60" i="23" s="1"/>
  <c r="E61" i="23"/>
  <c r="G61" i="23" s="1"/>
  <c r="H61" i="23" s="1"/>
  <c r="K61" i="23"/>
  <c r="M61" i="23" s="1"/>
  <c r="J61" i="23"/>
  <c r="E62" i="23"/>
  <c r="G62" i="23"/>
  <c r="H62" i="23" s="1"/>
  <c r="K62" i="23"/>
  <c r="J62" i="23"/>
  <c r="M62" i="23"/>
  <c r="E63" i="23"/>
  <c r="G63" i="23" s="1"/>
  <c r="H63" i="23"/>
  <c r="K63" i="23"/>
  <c r="J63" i="23" s="1"/>
  <c r="H64" i="23"/>
  <c r="I64" i="23" s="1"/>
  <c r="J64" i="23" s="1"/>
  <c r="K64" i="23"/>
  <c r="K65" i="23"/>
  <c r="K66" i="23"/>
  <c r="K67" i="23"/>
  <c r="K68" i="23"/>
  <c r="K69" i="23"/>
  <c r="E70" i="23"/>
  <c r="G70" i="23" s="1"/>
  <c r="H70" i="23" s="1"/>
  <c r="K70" i="23"/>
  <c r="E71" i="23"/>
  <c r="G71" i="23" s="1"/>
  <c r="H71" i="23"/>
  <c r="K71" i="23"/>
  <c r="E72" i="23"/>
  <c r="G72" i="23" s="1"/>
  <c r="H72" i="23" s="1"/>
  <c r="K72" i="23"/>
  <c r="E73" i="23"/>
  <c r="G73" i="23" s="1"/>
  <c r="H73" i="23" s="1"/>
  <c r="K73" i="23"/>
  <c r="E74" i="23"/>
  <c r="G74" i="23" s="1"/>
  <c r="H74" i="23" s="1"/>
  <c r="K74" i="23"/>
  <c r="E75" i="23"/>
  <c r="G75" i="23" s="1"/>
  <c r="H75" i="23"/>
  <c r="K75" i="23"/>
  <c r="E76" i="23"/>
  <c r="G76" i="23" s="1"/>
  <c r="H76" i="23" s="1"/>
  <c r="K76" i="23"/>
  <c r="E77" i="23"/>
  <c r="G77" i="23" s="1"/>
  <c r="H77" i="23" s="1"/>
  <c r="K77" i="23"/>
  <c r="E78" i="23"/>
  <c r="G78" i="23" s="1"/>
  <c r="H78" i="23" s="1"/>
  <c r="K78" i="23"/>
  <c r="E79" i="23"/>
  <c r="G79" i="23" s="1"/>
  <c r="H79" i="23"/>
  <c r="K79" i="23"/>
  <c r="E80" i="23"/>
  <c r="G80" i="23" s="1"/>
  <c r="H80" i="23" s="1"/>
  <c r="K80" i="23"/>
  <c r="E81" i="23"/>
  <c r="G81" i="23" s="1"/>
  <c r="H81" i="23" s="1"/>
  <c r="K81" i="23"/>
  <c r="E82" i="23"/>
  <c r="G82" i="23" s="1"/>
  <c r="H82" i="23" s="1"/>
  <c r="K82" i="23"/>
  <c r="E83" i="23"/>
  <c r="G83" i="23" s="1"/>
  <c r="H83" i="23"/>
  <c r="K83" i="23"/>
  <c r="E84" i="23"/>
  <c r="G84" i="23" s="1"/>
  <c r="H84" i="23" s="1"/>
  <c r="K84" i="23"/>
  <c r="E85" i="23"/>
  <c r="G85" i="23" s="1"/>
  <c r="H85" i="23" s="1"/>
  <c r="K85" i="23"/>
  <c r="E86" i="23"/>
  <c r="G86" i="23" s="1"/>
  <c r="H86" i="23" s="1"/>
  <c r="K86" i="23"/>
  <c r="E87" i="23"/>
  <c r="G87" i="23" s="1"/>
  <c r="H87" i="23"/>
  <c r="K87" i="23"/>
  <c r="E88" i="23"/>
  <c r="G88" i="23" s="1"/>
  <c r="H88" i="23" s="1"/>
  <c r="K88" i="23"/>
  <c r="E89" i="23"/>
  <c r="G89" i="23" s="1"/>
  <c r="H89" i="23" s="1"/>
  <c r="K89" i="23"/>
  <c r="E90" i="23"/>
  <c r="G90" i="23" s="1"/>
  <c r="H90" i="23" s="1"/>
  <c r="K90" i="23"/>
  <c r="E91" i="23"/>
  <c r="G91" i="23" s="1"/>
  <c r="H91" i="23"/>
  <c r="K91" i="23"/>
  <c r="E92" i="23"/>
  <c r="G92" i="23" s="1"/>
  <c r="H92" i="23" s="1"/>
  <c r="K92" i="23"/>
  <c r="E93" i="23"/>
  <c r="G93" i="23" s="1"/>
  <c r="H93" i="23" s="1"/>
  <c r="K93" i="23"/>
  <c r="E94" i="23"/>
  <c r="G94" i="23" s="1"/>
  <c r="H94" i="23" s="1"/>
  <c r="K94" i="23"/>
  <c r="E95" i="23"/>
  <c r="G95" i="23" s="1"/>
  <c r="H95" i="23"/>
  <c r="K95" i="23"/>
  <c r="E96" i="23"/>
  <c r="G96" i="23" s="1"/>
  <c r="H96" i="23" s="1"/>
  <c r="K96" i="23"/>
  <c r="E97" i="23"/>
  <c r="G97" i="23" s="1"/>
  <c r="H97" i="23" s="1"/>
  <c r="K97" i="23"/>
  <c r="E98" i="23"/>
  <c r="G98" i="23" s="1"/>
  <c r="H98" i="23" s="1"/>
  <c r="K98" i="23"/>
  <c r="E99" i="23"/>
  <c r="G99" i="23" s="1"/>
  <c r="H99" i="23" s="1"/>
  <c r="K99" i="23"/>
  <c r="E100" i="23"/>
  <c r="G100" i="23" s="1"/>
  <c r="H100" i="23" s="1"/>
  <c r="K100" i="23"/>
  <c r="E101" i="23"/>
  <c r="G101" i="23" s="1"/>
  <c r="H101" i="23" s="1"/>
  <c r="K101" i="23"/>
  <c r="E102" i="23"/>
  <c r="G102" i="23" s="1"/>
  <c r="H102" i="23" s="1"/>
  <c r="K102" i="23"/>
  <c r="E103" i="23"/>
  <c r="G103" i="23" s="1"/>
  <c r="H103" i="23" s="1"/>
  <c r="K103" i="23"/>
  <c r="E104" i="23"/>
  <c r="G104" i="23" s="1"/>
  <c r="H104" i="23" s="1"/>
  <c r="K104" i="23"/>
  <c r="E105" i="23"/>
  <c r="G105" i="23" s="1"/>
  <c r="H105" i="23" s="1"/>
  <c r="K105" i="23"/>
  <c r="E106" i="23"/>
  <c r="G106" i="23" s="1"/>
  <c r="H106" i="23" s="1"/>
  <c r="K106" i="23"/>
  <c r="E107" i="23"/>
  <c r="G107" i="23" s="1"/>
  <c r="H107" i="23" s="1"/>
  <c r="K107" i="23"/>
  <c r="E108" i="23"/>
  <c r="G108" i="23" s="1"/>
  <c r="H108" i="23" s="1"/>
  <c r="K108" i="23"/>
  <c r="E109" i="23"/>
  <c r="G109" i="23" s="1"/>
  <c r="H109" i="23" s="1"/>
  <c r="K109" i="23"/>
  <c r="E110" i="23"/>
  <c r="G110" i="23" s="1"/>
  <c r="H110" i="23" s="1"/>
  <c r="K110" i="23"/>
  <c r="E111" i="23"/>
  <c r="G111" i="23" s="1"/>
  <c r="H111" i="23" s="1"/>
  <c r="K111" i="23"/>
  <c r="E112" i="23"/>
  <c r="G112" i="23" s="1"/>
  <c r="H112" i="23" s="1"/>
  <c r="K112" i="23"/>
  <c r="E113" i="23"/>
  <c r="G113" i="23" s="1"/>
  <c r="H113" i="23" s="1"/>
  <c r="K113" i="23"/>
  <c r="E114" i="23"/>
  <c r="G114" i="23" s="1"/>
  <c r="H114" i="23" s="1"/>
  <c r="K114" i="23"/>
  <c r="E115" i="23"/>
  <c r="G115" i="23" s="1"/>
  <c r="H115" i="23" s="1"/>
  <c r="K115" i="23"/>
  <c r="E116" i="23"/>
  <c r="G116" i="23" s="1"/>
  <c r="H116" i="23" s="1"/>
  <c r="K116" i="23"/>
  <c r="E117" i="23"/>
  <c r="G117" i="23" s="1"/>
  <c r="H117" i="23" s="1"/>
  <c r="K117" i="23"/>
  <c r="E118" i="23"/>
  <c r="G118" i="23" s="1"/>
  <c r="H118" i="23" s="1"/>
  <c r="K118" i="23"/>
  <c r="E119" i="23"/>
  <c r="G119" i="23" s="1"/>
  <c r="H119" i="23" s="1"/>
  <c r="K119" i="23"/>
  <c r="E120" i="23"/>
  <c r="G120" i="23" s="1"/>
  <c r="H120" i="23" s="1"/>
  <c r="K120" i="23"/>
  <c r="E121" i="23"/>
  <c r="G121" i="23" s="1"/>
  <c r="H121" i="23" s="1"/>
  <c r="K121" i="23"/>
  <c r="E122" i="23"/>
  <c r="G122" i="23" s="1"/>
  <c r="H122" i="23" s="1"/>
  <c r="K122" i="23"/>
  <c r="E123" i="23"/>
  <c r="G123" i="23" s="1"/>
  <c r="H123" i="23" s="1"/>
  <c r="K123" i="23"/>
  <c r="E124" i="23"/>
  <c r="G124" i="23" s="1"/>
  <c r="H124" i="23" s="1"/>
  <c r="K124" i="23"/>
  <c r="E125" i="23"/>
  <c r="G125" i="23" s="1"/>
  <c r="H125" i="23" s="1"/>
  <c r="K125" i="23"/>
  <c r="E126" i="23"/>
  <c r="G126" i="23" s="1"/>
  <c r="H126" i="23" s="1"/>
  <c r="K126" i="23"/>
  <c r="E127" i="23"/>
  <c r="G127" i="23" s="1"/>
  <c r="H127" i="23" s="1"/>
  <c r="K127" i="23"/>
  <c r="E128" i="23"/>
  <c r="G128" i="23" s="1"/>
  <c r="H128" i="23" s="1"/>
  <c r="K128" i="23"/>
  <c r="E129" i="23"/>
  <c r="G129" i="23" s="1"/>
  <c r="H129" i="23" s="1"/>
  <c r="K129" i="23"/>
  <c r="E130" i="23"/>
  <c r="G130" i="23" s="1"/>
  <c r="H130" i="23" s="1"/>
  <c r="K130" i="23"/>
  <c r="E131" i="23"/>
  <c r="G131" i="23" s="1"/>
  <c r="H131" i="23" s="1"/>
  <c r="K131" i="23"/>
  <c r="E132" i="23"/>
  <c r="G132" i="23" s="1"/>
  <c r="H132" i="23" s="1"/>
  <c r="K132" i="23"/>
  <c r="E133" i="23"/>
  <c r="G133" i="23" s="1"/>
  <c r="H133" i="23" s="1"/>
  <c r="K133" i="23"/>
  <c r="G134" i="23"/>
  <c r="H134" i="23" s="1"/>
  <c r="K134" i="23"/>
  <c r="J134" i="23"/>
  <c r="E135" i="23"/>
  <c r="G135" i="23" s="1"/>
  <c r="H135" i="23" s="1"/>
  <c r="K135" i="23"/>
  <c r="E136" i="23"/>
  <c r="G136" i="23" s="1"/>
  <c r="H136" i="23" s="1"/>
  <c r="K136" i="23"/>
  <c r="E137" i="23"/>
  <c r="G137" i="23" s="1"/>
  <c r="H137" i="23" s="1"/>
  <c r="K137" i="23"/>
  <c r="M137" i="23"/>
  <c r="E138" i="23"/>
  <c r="G138" i="23" s="1"/>
  <c r="H138" i="23" s="1"/>
  <c r="K138" i="23"/>
  <c r="H139" i="23"/>
  <c r="K139" i="23"/>
  <c r="E140" i="23"/>
  <c r="G140" i="23" s="1"/>
  <c r="H140" i="23" s="1"/>
  <c r="K140" i="23"/>
  <c r="J140" i="23" s="1"/>
  <c r="E141" i="23"/>
  <c r="G141" i="23" s="1"/>
  <c r="H141" i="23" s="1"/>
  <c r="K141" i="23"/>
  <c r="J141" i="23"/>
  <c r="E142" i="23"/>
  <c r="G142" i="23" s="1"/>
  <c r="H142" i="23" s="1"/>
  <c r="K142" i="23"/>
  <c r="M142" i="23" s="1"/>
  <c r="J142" i="23"/>
  <c r="E143" i="23"/>
  <c r="G143" i="23"/>
  <c r="H143" i="23" s="1"/>
  <c r="K143" i="23"/>
  <c r="J143" i="23" s="1"/>
  <c r="E144" i="23"/>
  <c r="G144" i="23"/>
  <c r="H144" i="23" s="1"/>
  <c r="K144" i="23"/>
  <c r="J144" i="23"/>
  <c r="M144" i="23"/>
  <c r="E145" i="23"/>
  <c r="G145" i="23" s="1"/>
  <c r="H145" i="23" s="1"/>
  <c r="K145" i="23"/>
  <c r="E146" i="23"/>
  <c r="G146" i="23"/>
  <c r="H146" i="23" s="1"/>
  <c r="K146" i="23"/>
  <c r="J146" i="23"/>
  <c r="M146" i="23"/>
  <c r="E147" i="23"/>
  <c r="G147" i="23" s="1"/>
  <c r="H147" i="23" s="1"/>
  <c r="K147" i="23"/>
  <c r="E148" i="23"/>
  <c r="G148" i="23"/>
  <c r="H148" i="23" s="1"/>
  <c r="K148" i="23"/>
  <c r="J148" i="23"/>
  <c r="M148" i="23"/>
  <c r="E149" i="23"/>
  <c r="G149" i="23" s="1"/>
  <c r="H149" i="23" s="1"/>
  <c r="K149" i="23"/>
  <c r="E150" i="23"/>
  <c r="G150" i="23"/>
  <c r="H150" i="23" s="1"/>
  <c r="K150" i="23"/>
  <c r="J150" i="23"/>
  <c r="M150" i="23"/>
  <c r="E151" i="23"/>
  <c r="G151" i="23" s="1"/>
  <c r="H151" i="23" s="1"/>
  <c r="K151" i="23"/>
  <c r="K152" i="23"/>
  <c r="E153" i="23"/>
  <c r="G153" i="23" s="1"/>
  <c r="H153" i="23" s="1"/>
  <c r="K153" i="23"/>
  <c r="J153" i="23"/>
  <c r="E154" i="23"/>
  <c r="G154" i="23"/>
  <c r="H154" i="23" s="1"/>
  <c r="K154" i="23"/>
  <c r="J154" i="23"/>
  <c r="M154" i="23"/>
  <c r="E155" i="23"/>
  <c r="G155" i="23" s="1"/>
  <c r="H155" i="23" s="1"/>
  <c r="K155" i="23"/>
  <c r="E156" i="23"/>
  <c r="G156" i="23"/>
  <c r="H156" i="23" s="1"/>
  <c r="K156" i="23"/>
  <c r="J156" i="23"/>
  <c r="M156" i="23"/>
  <c r="E157" i="23"/>
  <c r="G157" i="23" s="1"/>
  <c r="H157" i="23" s="1"/>
  <c r="K157" i="23"/>
  <c r="E158" i="23"/>
  <c r="G158" i="23"/>
  <c r="H158" i="23" s="1"/>
  <c r="K158" i="23"/>
  <c r="J158" i="23"/>
  <c r="M158" i="23"/>
  <c r="E159" i="23"/>
  <c r="G159" i="23" s="1"/>
  <c r="H159" i="23" s="1"/>
  <c r="K159" i="23"/>
  <c r="E160" i="23"/>
  <c r="G160" i="23"/>
  <c r="H160" i="23" s="1"/>
  <c r="K160" i="23"/>
  <c r="J160" i="23"/>
  <c r="M160" i="23"/>
  <c r="E161" i="23"/>
  <c r="G161" i="23" s="1"/>
  <c r="H161" i="23" s="1"/>
  <c r="K161" i="23"/>
  <c r="J161" i="23" s="1"/>
  <c r="E162" i="23"/>
  <c r="G162" i="23"/>
  <c r="H162" i="23" s="1"/>
  <c r="K162" i="23"/>
  <c r="J162" i="23" s="1"/>
  <c r="E163" i="23"/>
  <c r="G163" i="23"/>
  <c r="H163" i="23" s="1"/>
  <c r="K163" i="23"/>
  <c r="J163" i="23"/>
  <c r="E164" i="23"/>
  <c r="G164" i="23" s="1"/>
  <c r="H164" i="23" s="1"/>
  <c r="K164" i="23"/>
  <c r="J164" i="23" s="1"/>
  <c r="B165" i="23"/>
  <c r="E165" i="23"/>
  <c r="G165" i="23"/>
  <c r="H165" i="23" s="1"/>
  <c r="K165" i="23"/>
  <c r="J165" i="23" s="1"/>
  <c r="I165" i="23" s="1"/>
  <c r="N165" i="23"/>
  <c r="E166" i="23"/>
  <c r="G166" i="23" s="1"/>
  <c r="H166" i="23"/>
  <c r="K166" i="23"/>
  <c r="M166" i="23"/>
  <c r="B167" i="23"/>
  <c r="E167" i="23"/>
  <c r="G167" i="23" s="1"/>
  <c r="H167" i="23" s="1"/>
  <c r="K167" i="23"/>
  <c r="E168" i="23"/>
  <c r="G168" i="23"/>
  <c r="H168" i="23" s="1"/>
  <c r="K168" i="23"/>
  <c r="J168" i="23"/>
  <c r="M168" i="23"/>
  <c r="E169" i="23"/>
  <c r="G169" i="23" s="1"/>
  <c r="H169" i="23" s="1"/>
  <c r="K169" i="23"/>
  <c r="E170" i="23"/>
  <c r="G170" i="23"/>
  <c r="H170" i="23" s="1"/>
  <c r="K170" i="23"/>
  <c r="J170" i="23"/>
  <c r="M170" i="23"/>
  <c r="E171" i="23"/>
  <c r="G171" i="23" s="1"/>
  <c r="H171" i="23" s="1"/>
  <c r="K171" i="23"/>
  <c r="E172" i="23"/>
  <c r="G172" i="23"/>
  <c r="H172" i="23" s="1"/>
  <c r="K172" i="23"/>
  <c r="J172" i="23"/>
  <c r="M172" i="23"/>
  <c r="E173" i="23"/>
  <c r="G173" i="23" s="1"/>
  <c r="H173" i="23" s="1"/>
  <c r="K173" i="23"/>
  <c r="E174" i="23"/>
  <c r="G174" i="23"/>
  <c r="H174" i="23" s="1"/>
  <c r="K174" i="23"/>
  <c r="J174" i="23"/>
  <c r="M174" i="23"/>
  <c r="E175" i="23"/>
  <c r="G175" i="23" s="1"/>
  <c r="H175" i="23" s="1"/>
  <c r="K175" i="23"/>
  <c r="N175" i="23" s="1"/>
  <c r="E176" i="23"/>
  <c r="G176" i="23" s="1"/>
  <c r="H176" i="23" s="1"/>
  <c r="K176" i="23"/>
  <c r="M176" i="23" s="1"/>
  <c r="J176" i="23"/>
  <c r="E177" i="23"/>
  <c r="G177" i="23"/>
  <c r="H177" i="23" s="1"/>
  <c r="K177" i="23"/>
  <c r="J177" i="23" s="1"/>
  <c r="M177" i="23"/>
  <c r="E178" i="23"/>
  <c r="G178" i="23" s="1"/>
  <c r="H178" i="23" s="1"/>
  <c r="K178" i="23"/>
  <c r="M178" i="23" s="1"/>
  <c r="E179" i="23"/>
  <c r="G179" i="23"/>
  <c r="H179" i="23" s="1"/>
  <c r="K179" i="23"/>
  <c r="J179" i="23" s="1"/>
  <c r="E180" i="23"/>
  <c r="G180" i="23" s="1"/>
  <c r="H180" i="23" s="1"/>
  <c r="K180" i="23"/>
  <c r="J180" i="23" s="1"/>
  <c r="M180" i="23"/>
  <c r="E181" i="23"/>
  <c r="G181" i="23"/>
  <c r="H181" i="23" s="1"/>
  <c r="K181" i="23"/>
  <c r="J181" i="23" s="1"/>
  <c r="E182" i="23"/>
  <c r="G182" i="23" s="1"/>
  <c r="H182" i="23" s="1"/>
  <c r="K182" i="23"/>
  <c r="M182" i="23" s="1"/>
  <c r="E183" i="23"/>
  <c r="G183" i="23"/>
  <c r="H183" i="23" s="1"/>
  <c r="K183" i="23"/>
  <c r="J183" i="23" s="1"/>
  <c r="E184" i="23"/>
  <c r="G184" i="23" s="1"/>
  <c r="H184" i="23" s="1"/>
  <c r="K184" i="23"/>
  <c r="J184" i="23" s="1"/>
  <c r="M184" i="23"/>
  <c r="E185" i="23"/>
  <c r="G185" i="23"/>
  <c r="H185" i="23" s="1"/>
  <c r="K185" i="23"/>
  <c r="J185" i="23" s="1"/>
  <c r="E186" i="23"/>
  <c r="G186" i="23" s="1"/>
  <c r="H186" i="23" s="1"/>
  <c r="K186" i="23"/>
  <c r="M186" i="23" s="1"/>
  <c r="E187" i="23"/>
  <c r="G187" i="23"/>
  <c r="H187" i="23" s="1"/>
  <c r="K187" i="23"/>
  <c r="J187" i="23" s="1"/>
  <c r="E188" i="23"/>
  <c r="G188" i="23" s="1"/>
  <c r="H188" i="23" s="1"/>
  <c r="K188" i="23"/>
  <c r="J188" i="23" s="1"/>
  <c r="M188" i="23"/>
  <c r="E189" i="23"/>
  <c r="G189" i="23"/>
  <c r="H189" i="23" s="1"/>
  <c r="K189" i="23"/>
  <c r="J189" i="23" s="1"/>
  <c r="E190" i="23"/>
  <c r="G190" i="23" s="1"/>
  <c r="H190" i="23" s="1"/>
  <c r="K190" i="23"/>
  <c r="M190" i="23" s="1"/>
  <c r="E191" i="23"/>
  <c r="G191" i="23"/>
  <c r="H191" i="23" s="1"/>
  <c r="K191" i="23"/>
  <c r="J191" i="23" s="1"/>
  <c r="E192" i="23"/>
  <c r="G192" i="23" s="1"/>
  <c r="H192" i="23" s="1"/>
  <c r="K192" i="23"/>
  <c r="J192" i="23" s="1"/>
  <c r="M192" i="23"/>
  <c r="E193" i="23"/>
  <c r="G193" i="23"/>
  <c r="H193" i="23" s="1"/>
  <c r="K193" i="23"/>
  <c r="M193" i="23" s="1"/>
  <c r="E194" i="23"/>
  <c r="G194" i="23"/>
  <c r="H194" i="23" s="1"/>
  <c r="K194" i="23"/>
  <c r="M194" i="23"/>
  <c r="E195" i="23"/>
  <c r="G195" i="23" s="1"/>
  <c r="H195" i="23" s="1"/>
  <c r="K195" i="23"/>
  <c r="M195" i="23" s="1"/>
  <c r="E196" i="23"/>
  <c r="G196" i="23" s="1"/>
  <c r="H196" i="23" s="1"/>
  <c r="K196" i="23"/>
  <c r="M196" i="23" s="1"/>
  <c r="E197" i="23"/>
  <c r="G197" i="23"/>
  <c r="H197" i="23"/>
  <c r="K197" i="23"/>
  <c r="M197" i="23" s="1"/>
  <c r="E198" i="23"/>
  <c r="G198" i="23" s="1"/>
  <c r="H198" i="23" s="1"/>
  <c r="K198" i="23"/>
  <c r="M198" i="23"/>
  <c r="E199" i="23"/>
  <c r="G199" i="23"/>
  <c r="H199" i="23" s="1"/>
  <c r="K199" i="23"/>
  <c r="M199" i="23"/>
  <c r="E200" i="23"/>
  <c r="G200" i="23" s="1"/>
  <c r="H200" i="23"/>
  <c r="K200" i="23"/>
  <c r="M200" i="23"/>
  <c r="E201" i="23"/>
  <c r="G201" i="23"/>
  <c r="H201" i="23" s="1"/>
  <c r="K201" i="23"/>
  <c r="M201" i="23" s="1"/>
  <c r="E202" i="23"/>
  <c r="G202" i="23" s="1"/>
  <c r="H202" i="23" s="1"/>
  <c r="K202" i="23"/>
  <c r="M202" i="23"/>
  <c r="E203" i="23"/>
  <c r="G203" i="23"/>
  <c r="H203" i="23" s="1"/>
  <c r="K203" i="23"/>
  <c r="M203" i="23" s="1"/>
  <c r="E204" i="23"/>
  <c r="G204" i="23" s="1"/>
  <c r="H204" i="23"/>
  <c r="K204" i="23"/>
  <c r="M204" i="23"/>
  <c r="E205" i="23"/>
  <c r="G205" i="23"/>
  <c r="H205" i="23" s="1"/>
  <c r="K205" i="23"/>
  <c r="M205" i="23" s="1"/>
  <c r="E206" i="23"/>
  <c r="G206" i="23" s="1"/>
  <c r="H206" i="23" s="1"/>
  <c r="K206" i="23"/>
  <c r="M206" i="23"/>
  <c r="E207" i="23"/>
  <c r="G207" i="23"/>
  <c r="H207" i="23" s="1"/>
  <c r="K207" i="23"/>
  <c r="E208" i="23"/>
  <c r="G208" i="23"/>
  <c r="H208" i="23" s="1"/>
  <c r="K208" i="23"/>
  <c r="J208" i="23" s="1"/>
  <c r="I208" i="23" s="1"/>
  <c r="H209" i="23"/>
  <c r="K209" i="23"/>
  <c r="E210" i="23"/>
  <c r="E216" i="23" s="1"/>
  <c r="G216" i="23" s="1"/>
  <c r="H216" i="23" s="1"/>
  <c r="K210" i="23"/>
  <c r="J210" i="23" s="1"/>
  <c r="I210" i="23"/>
  <c r="K211" i="23"/>
  <c r="I211" i="23"/>
  <c r="J211" i="23"/>
  <c r="K212" i="23"/>
  <c r="J212" i="23" s="1"/>
  <c r="I212" i="23"/>
  <c r="K213" i="23"/>
  <c r="I213" i="23"/>
  <c r="J213" i="23"/>
  <c r="E214" i="23"/>
  <c r="G214" i="23" s="1"/>
  <c r="H214" i="23" s="1"/>
  <c r="K214" i="23"/>
  <c r="J214" i="23" s="1"/>
  <c r="I214" i="23" s="1"/>
  <c r="E215" i="23"/>
  <c r="G215" i="23" s="1"/>
  <c r="H215" i="23" s="1"/>
  <c r="K215" i="23"/>
  <c r="I215" i="23"/>
  <c r="J215" i="23"/>
  <c r="K216" i="23"/>
  <c r="J216" i="23" s="1"/>
  <c r="I216" i="23"/>
  <c r="K217" i="23"/>
  <c r="I217" i="23"/>
  <c r="J217" i="23"/>
  <c r="E218" i="23"/>
  <c r="G218" i="23" s="1"/>
  <c r="H218" i="23" s="1"/>
  <c r="K218" i="23"/>
  <c r="J218" i="23" s="1"/>
  <c r="I218" i="23" s="1"/>
  <c r="K219" i="23"/>
  <c r="J219" i="23" s="1"/>
  <c r="E220" i="23"/>
  <c r="G220" i="23" s="1"/>
  <c r="E221" i="23"/>
  <c r="G221" i="23" s="1"/>
  <c r="K220" i="23"/>
  <c r="M220" i="23" s="1"/>
  <c r="K221" i="23"/>
  <c r="K222" i="23"/>
  <c r="E223" i="23"/>
  <c r="G223" i="23" s="1"/>
  <c r="H223" i="23" s="1"/>
  <c r="E224" i="23"/>
  <c r="G224" i="23"/>
  <c r="K223" i="23"/>
  <c r="I223" i="23"/>
  <c r="J223" i="23"/>
  <c r="K224" i="23"/>
  <c r="K225" i="23"/>
  <c r="K226" i="23"/>
  <c r="K227" i="23"/>
  <c r="I227" i="23" s="1"/>
  <c r="J227" i="23"/>
  <c r="E228" i="23"/>
  <c r="G228" i="23" s="1"/>
  <c r="H228" i="23" s="1"/>
  <c r="E229" i="23"/>
  <c r="E235" i="23"/>
  <c r="G235" i="23" s="1"/>
  <c r="G229" i="23"/>
  <c r="K228" i="23"/>
  <c r="J228" i="23"/>
  <c r="I228" i="23" s="1"/>
  <c r="M228" i="23"/>
  <c r="K229" i="23"/>
  <c r="J229" i="23"/>
  <c r="I229" i="23" s="1"/>
  <c r="K230" i="23"/>
  <c r="J230" i="23" s="1"/>
  <c r="E231" i="23"/>
  <c r="G231" i="23"/>
  <c r="E232" i="23"/>
  <c r="K231" i="23"/>
  <c r="K232" i="23"/>
  <c r="J232" i="23" s="1"/>
  <c r="I232" i="23"/>
  <c r="K233" i="23"/>
  <c r="J233" i="23"/>
  <c r="E234" i="23"/>
  <c r="G234" i="23"/>
  <c r="K234" i="23"/>
  <c r="M234" i="23"/>
  <c r="K235" i="23"/>
  <c r="J235" i="23"/>
  <c r="K236" i="23"/>
  <c r="J236" i="23" s="1"/>
  <c r="I236" i="23"/>
  <c r="E237" i="23"/>
  <c r="G237" i="23" s="1"/>
  <c r="K237" i="23"/>
  <c r="J237" i="23" s="1"/>
  <c r="I237" i="23" s="1"/>
  <c r="K238" i="23"/>
  <c r="J238" i="23" s="1"/>
  <c r="K239" i="23"/>
  <c r="J239" i="23"/>
  <c r="I239" i="23" s="1"/>
  <c r="E240" i="23"/>
  <c r="G240" i="23" s="1"/>
  <c r="H240" i="23" s="1"/>
  <c r="E241" i="23"/>
  <c r="G241" i="23"/>
  <c r="K240" i="23"/>
  <c r="J240" i="23"/>
  <c r="I240" i="23" s="1"/>
  <c r="M240" i="23"/>
  <c r="K241" i="23"/>
  <c r="J241" i="23"/>
  <c r="I241" i="23" s="1"/>
  <c r="K242" i="23"/>
  <c r="K243" i="23"/>
  <c r="J243" i="23"/>
  <c r="I243" i="23" s="1"/>
  <c r="E244" i="23"/>
  <c r="G244" i="23" s="1"/>
  <c r="H244" i="23" s="1"/>
  <c r="E245" i="23"/>
  <c r="G245" i="23"/>
  <c r="K244" i="23"/>
  <c r="J244" i="23"/>
  <c r="I244" i="23" s="1"/>
  <c r="M244" i="23"/>
  <c r="K245" i="23"/>
  <c r="J245" i="23"/>
  <c r="I245" i="23" s="1"/>
  <c r="K246" i="23"/>
  <c r="E247" i="23"/>
  <c r="G247" i="23"/>
  <c r="H247" i="23" s="1"/>
  <c r="K247" i="23"/>
  <c r="E248" i="23"/>
  <c r="G248" i="23" s="1"/>
  <c r="H248" i="23" s="1"/>
  <c r="K248" i="23"/>
  <c r="M248" i="23"/>
  <c r="E249" i="23"/>
  <c r="G249" i="23"/>
  <c r="H249" i="23" s="1"/>
  <c r="K249" i="23"/>
  <c r="J249" i="23" s="1"/>
  <c r="E250" i="23"/>
  <c r="G250" i="23"/>
  <c r="H250" i="23" s="1"/>
  <c r="K250" i="23"/>
  <c r="E251" i="23"/>
  <c r="G251" i="23" s="1"/>
  <c r="E252" i="23"/>
  <c r="G252" i="23" s="1"/>
  <c r="K251" i="23"/>
  <c r="J251" i="23" s="1"/>
  <c r="K252" i="23"/>
  <c r="E253" i="23"/>
  <c r="G253" i="23" s="1"/>
  <c r="H253" i="23"/>
  <c r="E254" i="23"/>
  <c r="G254" i="23"/>
  <c r="K253" i="23"/>
  <c r="J253" i="23"/>
  <c r="M253" i="23"/>
  <c r="K254" i="23"/>
  <c r="E255" i="23"/>
  <c r="G255" i="23" s="1"/>
  <c r="E256" i="23"/>
  <c r="G256" i="23" s="1"/>
  <c r="K255" i="23"/>
  <c r="J255" i="23"/>
  <c r="K256" i="23"/>
  <c r="E257" i="23"/>
  <c r="E261" i="23" s="1"/>
  <c r="K257" i="23"/>
  <c r="K258" i="23"/>
  <c r="E259" i="23"/>
  <c r="G259" i="23" s="1"/>
  <c r="H259" i="23"/>
  <c r="E260" i="23"/>
  <c r="G260" i="23"/>
  <c r="K259" i="23"/>
  <c r="M259" i="23"/>
  <c r="K260" i="23"/>
  <c r="K261" i="23"/>
  <c r="K262" i="23"/>
  <c r="E263" i="23"/>
  <c r="G263" i="23" s="1"/>
  <c r="K263" i="23"/>
  <c r="J263" i="23" s="1"/>
  <c r="K264" i="23"/>
  <c r="K265" i="23"/>
  <c r="K266" i="23"/>
  <c r="E267" i="23"/>
  <c r="G267" i="23" s="1"/>
  <c r="H267" i="23"/>
  <c r="K267" i="23"/>
  <c r="J267" i="23"/>
  <c r="M267" i="23"/>
  <c r="E268" i="23"/>
  <c r="G268" i="23"/>
  <c r="H268" i="23" s="1"/>
  <c r="K268" i="23"/>
  <c r="M268" i="23" s="1"/>
  <c r="K269" i="23"/>
  <c r="E270" i="23"/>
  <c r="G270" i="23"/>
  <c r="H270" i="23" s="1"/>
  <c r="K270" i="23"/>
  <c r="M270" i="23" s="1"/>
  <c r="E271" i="23"/>
  <c r="G271" i="23" s="1"/>
  <c r="H271" i="23"/>
  <c r="K271" i="23"/>
  <c r="I271" i="23"/>
  <c r="J271" i="23"/>
  <c r="E272" i="23"/>
  <c r="G272" i="23" s="1"/>
  <c r="H272" i="23" s="1"/>
  <c r="K272" i="23"/>
  <c r="I272" i="23" s="1"/>
  <c r="J272" i="23"/>
  <c r="M272" i="23"/>
  <c r="K273" i="23"/>
  <c r="E274" i="23"/>
  <c r="G274" i="23" s="1"/>
  <c r="H274" i="23" s="1"/>
  <c r="K274" i="23"/>
  <c r="I274" i="23" s="1"/>
  <c r="J274" i="23"/>
  <c r="M274" i="23"/>
  <c r="E275" i="23"/>
  <c r="G275" i="23"/>
  <c r="H275" i="23" s="1"/>
  <c r="K275" i="23"/>
  <c r="E276" i="23"/>
  <c r="G276" i="23" s="1"/>
  <c r="H276" i="23"/>
  <c r="K276" i="23"/>
  <c r="M276" i="23"/>
  <c r="E277" i="23"/>
  <c r="G277" i="23"/>
  <c r="H277" i="23" s="1"/>
  <c r="K277" i="23"/>
  <c r="J277" i="23"/>
  <c r="E278" i="23"/>
  <c r="G278" i="23"/>
  <c r="H278" i="23" s="1"/>
  <c r="K278" i="23"/>
  <c r="G279" i="23"/>
  <c r="H279" i="23" s="1"/>
  <c r="K279" i="23"/>
  <c r="J279" i="23" s="1"/>
  <c r="E280" i="23"/>
  <c r="G280" i="23"/>
  <c r="H280" i="23" s="1"/>
  <c r="K280" i="23"/>
  <c r="M280" i="23" s="1"/>
  <c r="E281" i="23"/>
  <c r="G281" i="23" s="1"/>
  <c r="H281" i="23"/>
  <c r="K281" i="23"/>
  <c r="I281" i="23"/>
  <c r="J281" i="23"/>
  <c r="E282" i="23"/>
  <c r="G282" i="23" s="1"/>
  <c r="H282" i="23" s="1"/>
  <c r="K282" i="23"/>
  <c r="I282" i="23" s="1"/>
  <c r="J282" i="23"/>
  <c r="M282" i="23"/>
  <c r="E283" i="23"/>
  <c r="G283" i="23"/>
  <c r="H283" i="23" s="1"/>
  <c r="K283" i="23"/>
  <c r="G284" i="23"/>
  <c r="H284" i="23" s="1"/>
  <c r="K284" i="23"/>
  <c r="J284" i="23" s="1"/>
  <c r="E285" i="23"/>
  <c r="G285" i="23"/>
  <c r="H285" i="23" s="1"/>
  <c r="K285" i="23"/>
  <c r="E286" i="23"/>
  <c r="G286" i="23" s="1"/>
  <c r="H286" i="23" s="1"/>
  <c r="K286" i="23"/>
  <c r="E287" i="23"/>
  <c r="G287" i="23" s="1"/>
  <c r="H287" i="23"/>
  <c r="K287" i="23"/>
  <c r="I287" i="23"/>
  <c r="J287" i="23"/>
  <c r="E288" i="23"/>
  <c r="G288" i="23" s="1"/>
  <c r="H288" i="23" s="1"/>
  <c r="K288" i="23"/>
  <c r="I288" i="23" s="1"/>
  <c r="J288" i="23"/>
  <c r="M288" i="23"/>
  <c r="E289" i="23"/>
  <c r="G289" i="23"/>
  <c r="H289" i="23" s="1"/>
  <c r="K289" i="23"/>
  <c r="G290" i="23"/>
  <c r="H290" i="23" s="1"/>
  <c r="K290" i="23"/>
  <c r="J290" i="23" s="1"/>
  <c r="E291" i="23"/>
  <c r="G291" i="23"/>
  <c r="H291" i="23" s="1"/>
  <c r="K291" i="23"/>
  <c r="E292" i="23"/>
  <c r="G292" i="23" s="1"/>
  <c r="H292" i="23" s="1"/>
  <c r="K292" i="23"/>
  <c r="E293" i="23"/>
  <c r="G293" i="23"/>
  <c r="H293" i="23" s="1"/>
  <c r="K293" i="23"/>
  <c r="J293" i="23"/>
  <c r="I293" i="23" s="1"/>
  <c r="G294" i="23"/>
  <c r="H294" i="23" s="1"/>
  <c r="K294" i="23"/>
  <c r="J294" i="23" s="1"/>
  <c r="E295" i="23"/>
  <c r="G295" i="23"/>
  <c r="H295" i="23" s="1"/>
  <c r="K295" i="23"/>
  <c r="J295" i="23" s="1"/>
  <c r="E296" i="23"/>
  <c r="G296" i="23" s="1"/>
  <c r="H296" i="23" s="1"/>
  <c r="K296" i="23"/>
  <c r="M296" i="23" s="1"/>
  <c r="E297" i="23"/>
  <c r="G297" i="23"/>
  <c r="H297" i="23" s="1"/>
  <c r="K297" i="23"/>
  <c r="J297" i="23"/>
  <c r="I297" i="23"/>
  <c r="M297" i="23"/>
  <c r="E298" i="23"/>
  <c r="G298" i="23"/>
  <c r="H298" i="23"/>
  <c r="K298" i="23"/>
  <c r="E299" i="23"/>
  <c r="G299" i="23"/>
  <c r="H299" i="23"/>
  <c r="K299" i="23"/>
  <c r="J299" i="23" s="1"/>
  <c r="G300" i="23"/>
  <c r="H300" i="23" s="1"/>
  <c r="K300" i="23"/>
  <c r="J300" i="23" s="1"/>
  <c r="E301" i="23"/>
  <c r="G301" i="23" s="1"/>
  <c r="H301" i="23" s="1"/>
  <c r="K301" i="23"/>
  <c r="I301" i="23" s="1"/>
  <c r="J301" i="23"/>
  <c r="E302" i="23"/>
  <c r="G302" i="23"/>
  <c r="H302" i="23" s="1"/>
  <c r="K302" i="23"/>
  <c r="J302" i="23" s="1"/>
  <c r="E303" i="23"/>
  <c r="G303" i="23" s="1"/>
  <c r="H303" i="23"/>
  <c r="K303" i="23"/>
  <c r="J303" i="23"/>
  <c r="M303" i="23"/>
  <c r="G304" i="23"/>
  <c r="H304" i="23" s="1"/>
  <c r="K304" i="23"/>
  <c r="J304" i="23"/>
  <c r="E305" i="23"/>
  <c r="G305" i="23" s="1"/>
  <c r="H305" i="23" s="1"/>
  <c r="K305" i="23"/>
  <c r="M305" i="23" s="1"/>
  <c r="E306" i="23"/>
  <c r="G306" i="23"/>
  <c r="H306" i="23" s="1"/>
  <c r="K306" i="23"/>
  <c r="E307" i="23"/>
  <c r="G307" i="23"/>
  <c r="H307" i="23" s="1"/>
  <c r="K307" i="23"/>
  <c r="J307" i="23"/>
  <c r="I307" i="23" s="1"/>
  <c r="E308" i="23"/>
  <c r="G308" i="23" s="1"/>
  <c r="H308" i="23"/>
  <c r="K308" i="23"/>
  <c r="J308" i="23"/>
  <c r="M308" i="23"/>
  <c r="E309" i="23"/>
  <c r="G309" i="23" s="1"/>
  <c r="H309" i="23" s="1"/>
  <c r="K309" i="23"/>
  <c r="M309" i="23" s="1"/>
  <c r="E310" i="23"/>
  <c r="G310" i="23"/>
  <c r="H310" i="23" s="1"/>
  <c r="K310" i="23"/>
  <c r="E311" i="23"/>
  <c r="G311" i="23"/>
  <c r="H311" i="23" s="1"/>
  <c r="K311" i="23"/>
  <c r="J311" i="23"/>
  <c r="I311" i="23" s="1"/>
  <c r="G312" i="23"/>
  <c r="H312" i="23" s="1"/>
  <c r="K312" i="23"/>
  <c r="J312" i="23" s="1"/>
  <c r="I312" i="23" s="1"/>
  <c r="E313" i="23"/>
  <c r="G313" i="23"/>
  <c r="H313" i="23" s="1"/>
  <c r="K313" i="23"/>
  <c r="J313" i="23" s="1"/>
  <c r="E314" i="23"/>
  <c r="G314" i="23"/>
  <c r="H314" i="23" s="1"/>
  <c r="K314" i="23"/>
  <c r="J314" i="23"/>
  <c r="I314" i="23"/>
  <c r="M314" i="23"/>
  <c r="E315" i="23"/>
  <c r="G315" i="23"/>
  <c r="H315" i="23"/>
  <c r="K315" i="23"/>
  <c r="J315" i="23" s="1"/>
  <c r="I315" i="23"/>
  <c r="M315" i="23"/>
  <c r="E316" i="23"/>
  <c r="G316" i="23" s="1"/>
  <c r="H316" i="23" s="1"/>
  <c r="K316" i="23"/>
  <c r="M316" i="23" s="1"/>
  <c r="G317" i="23"/>
  <c r="H317" i="23"/>
  <c r="K317" i="23"/>
  <c r="J317" i="23" s="1"/>
  <c r="E318" i="23"/>
  <c r="G318" i="23" s="1"/>
  <c r="H318" i="23" s="1"/>
  <c r="K318" i="23"/>
  <c r="M318" i="23"/>
  <c r="E319" i="23"/>
  <c r="G319" i="23"/>
  <c r="H319" i="23" s="1"/>
  <c r="K319" i="23"/>
  <c r="J319" i="23"/>
  <c r="E320" i="23"/>
  <c r="G320" i="23" s="1"/>
  <c r="H320" i="23"/>
  <c r="K320" i="23"/>
  <c r="J320" i="23"/>
  <c r="A321" i="23"/>
  <c r="B321" i="23"/>
  <c r="C321" i="23"/>
  <c r="K321" i="23"/>
  <c r="A322" i="23"/>
  <c r="B322" i="23"/>
  <c r="A323" i="23"/>
  <c r="B323" i="23"/>
  <c r="C323" i="23"/>
  <c r="A324" i="23"/>
  <c r="B324" i="23"/>
  <c r="A325" i="23"/>
  <c r="B325" i="23"/>
  <c r="C325" i="23"/>
  <c r="A326" i="23"/>
  <c r="B326" i="23"/>
  <c r="A327" i="23"/>
  <c r="B327" i="23"/>
  <c r="A328" i="23"/>
  <c r="B328" i="23"/>
  <c r="C328" i="23"/>
  <c r="A329" i="23"/>
  <c r="B329" i="23"/>
  <c r="C329" i="23"/>
  <c r="A330" i="23"/>
  <c r="B330" i="23"/>
  <c r="C330" i="23"/>
  <c r="A331" i="23"/>
  <c r="B331" i="23"/>
  <c r="A332" i="23"/>
  <c r="B332" i="23"/>
  <c r="A333" i="23"/>
  <c r="B333" i="23"/>
  <c r="C333" i="23"/>
  <c r="A334" i="23"/>
  <c r="B334" i="23"/>
  <c r="A335" i="23"/>
  <c r="B335" i="23"/>
  <c r="C335" i="23"/>
  <c r="A336" i="23"/>
  <c r="B336" i="23"/>
  <c r="K336" i="23"/>
  <c r="A337" i="23"/>
  <c r="B337" i="23"/>
  <c r="A338" i="23"/>
  <c r="B338" i="23"/>
  <c r="C338" i="23"/>
  <c r="A339" i="23"/>
  <c r="B339" i="23"/>
  <c r="A340" i="23"/>
  <c r="B340" i="23"/>
  <c r="C340" i="23"/>
  <c r="A341" i="23"/>
  <c r="B341" i="23"/>
  <c r="A342" i="23"/>
  <c r="B342" i="23"/>
  <c r="C342" i="23"/>
  <c r="A343" i="23"/>
  <c r="B343" i="23"/>
  <c r="C343" i="23"/>
  <c r="A344" i="23"/>
  <c r="B344" i="23"/>
  <c r="C344" i="23"/>
  <c r="A345" i="23"/>
  <c r="B345" i="23"/>
  <c r="A346" i="23"/>
  <c r="B346" i="23"/>
  <c r="C346" i="23"/>
  <c r="A347" i="23"/>
  <c r="B347" i="23"/>
  <c r="C347" i="23"/>
  <c r="A348" i="23"/>
  <c r="B348" i="23"/>
  <c r="C348" i="23"/>
  <c r="A349" i="23"/>
  <c r="B349" i="23"/>
  <c r="A350" i="23"/>
  <c r="B350" i="23"/>
  <c r="A351" i="23"/>
  <c r="B351" i="23"/>
  <c r="K351" i="23"/>
  <c r="A352" i="23"/>
  <c r="B352" i="23"/>
  <c r="A353" i="23"/>
  <c r="B353" i="23"/>
  <c r="A354" i="23"/>
  <c r="B354" i="23"/>
  <c r="A355" i="23"/>
  <c r="B355" i="23"/>
  <c r="A356" i="23"/>
  <c r="B356" i="23"/>
  <c r="A357" i="23"/>
  <c r="B357" i="23"/>
  <c r="A358" i="23"/>
  <c r="B358" i="23"/>
  <c r="A359" i="23"/>
  <c r="B359" i="23"/>
  <c r="A360" i="23"/>
  <c r="B360" i="23"/>
  <c r="C360" i="23"/>
  <c r="A361" i="23"/>
  <c r="B361" i="23"/>
  <c r="A362" i="23"/>
  <c r="B362" i="23"/>
  <c r="A363" i="23"/>
  <c r="B363" i="23"/>
  <c r="C363" i="23"/>
  <c r="A364" i="23"/>
  <c r="B364" i="23"/>
  <c r="C364" i="23"/>
  <c r="A365" i="23"/>
  <c r="B365" i="23"/>
  <c r="C365" i="23"/>
  <c r="E366" i="23"/>
  <c r="G366" i="23" s="1"/>
  <c r="E367" i="23"/>
  <c r="G367" i="23"/>
  <c r="H366" i="23" s="1"/>
  <c r="K366" i="23"/>
  <c r="J366" i="23"/>
  <c r="K367" i="23"/>
  <c r="K368" i="23"/>
  <c r="A369" i="23"/>
  <c r="K369" i="23"/>
  <c r="A370" i="23"/>
  <c r="B370" i="23"/>
  <c r="A371" i="23"/>
  <c r="B371" i="23"/>
  <c r="C371" i="23"/>
  <c r="A372" i="23"/>
  <c r="B372" i="23"/>
  <c r="A373" i="23"/>
  <c r="B373" i="23"/>
  <c r="A374" i="23"/>
  <c r="B374" i="23"/>
  <c r="C374" i="23"/>
  <c r="A375" i="23"/>
  <c r="B375" i="23"/>
  <c r="A376" i="23"/>
  <c r="B376" i="23"/>
  <c r="C376" i="23"/>
  <c r="A377" i="23"/>
  <c r="B377" i="23"/>
  <c r="A378" i="23"/>
  <c r="B378" i="23"/>
  <c r="C378" i="23"/>
  <c r="A379" i="23"/>
  <c r="B379" i="23"/>
  <c r="C379" i="23"/>
  <c r="A380" i="23"/>
  <c r="B380" i="23"/>
  <c r="A381" i="23"/>
  <c r="B381" i="23"/>
  <c r="A382" i="23"/>
  <c r="B382" i="23"/>
  <c r="C382" i="23"/>
  <c r="A383" i="23"/>
  <c r="B383" i="23"/>
  <c r="C383" i="23"/>
  <c r="A384" i="23"/>
  <c r="K384" i="23"/>
  <c r="A385" i="23"/>
  <c r="B385" i="23"/>
  <c r="A386" i="23"/>
  <c r="B386" i="23"/>
  <c r="A387" i="23"/>
  <c r="B387" i="23"/>
  <c r="A388" i="23"/>
  <c r="B388" i="23"/>
  <c r="C388" i="23"/>
  <c r="A389" i="23"/>
  <c r="B389" i="23"/>
  <c r="A390" i="23"/>
  <c r="B390" i="23"/>
  <c r="C390" i="23"/>
  <c r="A391" i="23"/>
  <c r="B391" i="23"/>
  <c r="A392" i="23"/>
  <c r="B392" i="23"/>
  <c r="A393" i="23"/>
  <c r="B393" i="23"/>
  <c r="C393" i="23"/>
  <c r="A394" i="23"/>
  <c r="B394" i="23"/>
  <c r="A395" i="23"/>
  <c r="B395" i="23"/>
  <c r="C395" i="23"/>
  <c r="A396" i="23"/>
  <c r="B396" i="23"/>
  <c r="C396" i="23"/>
  <c r="A397" i="23"/>
  <c r="B397" i="23"/>
  <c r="A398" i="23"/>
  <c r="B398" i="23"/>
  <c r="A399" i="23"/>
  <c r="K399" i="23"/>
  <c r="A400" i="23"/>
  <c r="B400" i="23"/>
  <c r="C400" i="23"/>
  <c r="A401" i="23"/>
  <c r="B401" i="23"/>
  <c r="A402" i="23"/>
  <c r="B402" i="23"/>
  <c r="A403" i="23"/>
  <c r="B403" i="23"/>
  <c r="C403" i="23"/>
  <c r="A404" i="23"/>
  <c r="B404" i="23"/>
  <c r="C404" i="23"/>
  <c r="A405" i="23"/>
  <c r="B405" i="23"/>
  <c r="C405" i="23"/>
  <c r="A406" i="23"/>
  <c r="B406" i="23"/>
  <c r="C406" i="23"/>
  <c r="A407" i="23"/>
  <c r="B407" i="23"/>
  <c r="C407" i="23"/>
  <c r="A408" i="23"/>
  <c r="B408" i="23"/>
  <c r="C408" i="23"/>
  <c r="A409" i="23"/>
  <c r="B409" i="23"/>
  <c r="A410" i="23"/>
  <c r="B410" i="23"/>
  <c r="A411" i="23"/>
  <c r="B411" i="23"/>
  <c r="C411" i="23"/>
  <c r="A412" i="23"/>
  <c r="B412" i="23"/>
  <c r="C412" i="23"/>
  <c r="A413" i="23"/>
  <c r="B413" i="23"/>
  <c r="C413" i="23"/>
  <c r="B414" i="23"/>
  <c r="E414" i="23"/>
  <c r="G414" i="23" s="1"/>
  <c r="H414" i="23" s="1"/>
  <c r="K414" i="23"/>
  <c r="M414" i="23"/>
  <c r="B415" i="23"/>
  <c r="E415" i="23"/>
  <c r="G415" i="23" s="1"/>
  <c r="H415" i="23" s="1"/>
  <c r="K415" i="23"/>
  <c r="J415" i="23" s="1"/>
  <c r="I415" i="23"/>
  <c r="K416" i="23"/>
  <c r="J416" i="23"/>
  <c r="D417" i="23"/>
  <c r="E417" i="23"/>
  <c r="F417" i="23"/>
  <c r="G417" i="23"/>
  <c r="H417" i="23"/>
  <c r="K417" i="23"/>
  <c r="J417" i="23" s="1"/>
  <c r="D418" i="23"/>
  <c r="E418" i="23"/>
  <c r="F418" i="23"/>
  <c r="G418" i="23"/>
  <c r="H418" i="23"/>
  <c r="K418" i="23"/>
  <c r="J418" i="23" s="1"/>
  <c r="M418" i="23"/>
  <c r="I418" i="23"/>
  <c r="D419" i="23"/>
  <c r="E419" i="23"/>
  <c r="F419" i="23"/>
  <c r="G419" i="23"/>
  <c r="H419" i="23"/>
  <c r="K419" i="23"/>
  <c r="J419" i="23" s="1"/>
  <c r="D420" i="23"/>
  <c r="E420" i="23"/>
  <c r="F420" i="23"/>
  <c r="G420" i="23"/>
  <c r="H420" i="23"/>
  <c r="K420" i="23"/>
  <c r="J420" i="23"/>
  <c r="D421" i="23"/>
  <c r="E421" i="23"/>
  <c r="F421" i="23"/>
  <c r="G421" i="23"/>
  <c r="H421" i="23"/>
  <c r="K421" i="23"/>
  <c r="J421" i="23" s="1"/>
  <c r="D422" i="23"/>
  <c r="E422" i="23"/>
  <c r="F422" i="23"/>
  <c r="G422" i="23"/>
  <c r="H422" i="23"/>
  <c r="K422" i="23"/>
  <c r="J422" i="23"/>
  <c r="D423" i="23"/>
  <c r="E423" i="23"/>
  <c r="F423" i="23"/>
  <c r="G423" i="23"/>
  <c r="H423" i="23"/>
  <c r="K423" i="23"/>
  <c r="J423" i="23" s="1"/>
  <c r="D424" i="23"/>
  <c r="E424" i="23"/>
  <c r="F424" i="23"/>
  <c r="G424" i="23"/>
  <c r="H424" i="23"/>
  <c r="K424" i="23"/>
  <c r="M424" i="23" s="1"/>
  <c r="D425" i="23"/>
  <c r="E425" i="23"/>
  <c r="F425" i="23"/>
  <c r="G425" i="23"/>
  <c r="H425" i="23"/>
  <c r="K425" i="23"/>
  <c r="J425" i="23"/>
  <c r="D426" i="23"/>
  <c r="E426" i="23"/>
  <c r="F426" i="23"/>
  <c r="G426" i="23"/>
  <c r="H426" i="23"/>
  <c r="K426" i="23"/>
  <c r="J426" i="23" s="1"/>
  <c r="M426" i="23"/>
  <c r="D427" i="23"/>
  <c r="E427" i="23"/>
  <c r="F427" i="23"/>
  <c r="G427" i="23"/>
  <c r="H427" i="23"/>
  <c r="K427" i="23"/>
  <c r="J427" i="23" s="1"/>
  <c r="D428" i="23"/>
  <c r="E428" i="23"/>
  <c r="G428" i="23" s="1"/>
  <c r="H428" i="23" s="1"/>
  <c r="F428" i="23"/>
  <c r="K428" i="23"/>
  <c r="M428" i="23" s="1"/>
  <c r="J428" i="23"/>
  <c r="K429" i="23"/>
  <c r="J429" i="23" s="1"/>
  <c r="K430" i="23"/>
  <c r="J430" i="23" s="1"/>
  <c r="M430" i="23"/>
  <c r="D431" i="23"/>
  <c r="D434" i="23"/>
  <c r="E431" i="23"/>
  <c r="E434" i="23"/>
  <c r="F431" i="23"/>
  <c r="F434" i="23"/>
  <c r="G431" i="23"/>
  <c r="H431" i="23"/>
  <c r="K431" i="23"/>
  <c r="J431" i="23" s="1"/>
  <c r="M431" i="23"/>
  <c r="D432" i="23"/>
  <c r="E432" i="23"/>
  <c r="F432" i="23"/>
  <c r="K432" i="23"/>
  <c r="J432" i="23"/>
  <c r="K433" i="23"/>
  <c r="J433" i="23" s="1"/>
  <c r="K434" i="23"/>
  <c r="J434" i="23" s="1"/>
  <c r="L394" i="22"/>
  <c r="L396" i="22"/>
  <c r="L398" i="22"/>
  <c r="L399" i="22"/>
  <c r="L400" i="22"/>
  <c r="L404" i="22"/>
  <c r="L165" i="22"/>
  <c r="K165" i="22" s="1"/>
  <c r="J165" i="22" s="1"/>
  <c r="L175" i="22"/>
  <c r="N175" i="22" s="1"/>
  <c r="L207" i="22"/>
  <c r="K207" i="22" s="1"/>
  <c r="J207" i="22" s="1"/>
  <c r="G12" i="21"/>
  <c r="H12" i="21"/>
  <c r="I12" i="21"/>
  <c r="K12" i="21"/>
  <c r="G13" i="21"/>
  <c r="H13" i="21"/>
  <c r="I13" i="21"/>
  <c r="K13" i="21"/>
  <c r="G14" i="21"/>
  <c r="H14" i="21"/>
  <c r="I14" i="21"/>
  <c r="K14" i="21"/>
  <c r="G15" i="21"/>
  <c r="H15" i="21"/>
  <c r="I15" i="21"/>
  <c r="K15" i="21"/>
  <c r="G16" i="21"/>
  <c r="H16" i="21"/>
  <c r="I16" i="21"/>
  <c r="K16" i="21"/>
  <c r="G17" i="21"/>
  <c r="H17" i="21"/>
  <c r="I17" i="21"/>
  <c r="K17" i="21"/>
  <c r="I18" i="21"/>
  <c r="K18" i="21"/>
  <c r="I19" i="21"/>
  <c r="K19" i="21"/>
  <c r="I20" i="21"/>
  <c r="K20" i="21"/>
  <c r="K21" i="21"/>
  <c r="K22" i="21"/>
  <c r="K23" i="21"/>
  <c r="K24" i="21"/>
  <c r="K25" i="21"/>
  <c r="N26" i="21"/>
  <c r="O26" i="21" s="1"/>
  <c r="P26" i="21"/>
  <c r="G27" i="21"/>
  <c r="H27" i="21"/>
  <c r="I27" i="21"/>
  <c r="K27" i="21"/>
  <c r="G28" i="21"/>
  <c r="H28" i="21"/>
  <c r="I28" i="21"/>
  <c r="K28" i="21"/>
  <c r="G29" i="21"/>
  <c r="H29" i="21"/>
  <c r="I29" i="21"/>
  <c r="K29" i="21"/>
  <c r="G30" i="21"/>
  <c r="H30" i="21"/>
  <c r="I30" i="21"/>
  <c r="K30" i="21"/>
  <c r="G31" i="21"/>
  <c r="H31" i="21"/>
  <c r="I31" i="21"/>
  <c r="K31" i="21"/>
  <c r="G32" i="21"/>
  <c r="H32" i="21"/>
  <c r="I32" i="21"/>
  <c r="K32" i="21"/>
  <c r="I33" i="21"/>
  <c r="K33" i="21"/>
  <c r="I34" i="21"/>
  <c r="K34" i="21"/>
  <c r="I35" i="21"/>
  <c r="K35" i="21"/>
  <c r="K36" i="21"/>
  <c r="K37" i="21"/>
  <c r="K38" i="21"/>
  <c r="K39" i="21"/>
  <c r="K40" i="21"/>
  <c r="N41" i="21"/>
  <c r="O41" i="21" s="1"/>
  <c r="G42" i="21"/>
  <c r="H42" i="21"/>
  <c r="I42" i="21"/>
  <c r="K42" i="21" s="1"/>
  <c r="G43" i="21"/>
  <c r="H43" i="21"/>
  <c r="I43" i="21"/>
  <c r="K43" i="21" s="1"/>
  <c r="G44" i="21"/>
  <c r="H44" i="21"/>
  <c r="I44" i="21"/>
  <c r="K44" i="21" s="1"/>
  <c r="G45" i="21"/>
  <c r="H45" i="21"/>
  <c r="I45" i="21"/>
  <c r="K45" i="21" s="1"/>
  <c r="G46" i="21"/>
  <c r="H46" i="21"/>
  <c r="I46" i="21"/>
  <c r="K46" i="21" s="1"/>
  <c r="G47" i="21"/>
  <c r="H47" i="21"/>
  <c r="I47" i="21"/>
  <c r="K47" i="21" s="1"/>
  <c r="I48" i="21"/>
  <c r="K48" i="21" s="1"/>
  <c r="I49" i="21"/>
  <c r="K49" i="21" s="1"/>
  <c r="I50" i="21"/>
  <c r="K50" i="21" s="1"/>
  <c r="K51" i="21"/>
  <c r="K52" i="21"/>
  <c r="K53" i="21"/>
  <c r="K54" i="21"/>
  <c r="K55" i="21"/>
  <c r="K56" i="21"/>
  <c r="N56" i="21"/>
  <c r="K57" i="21"/>
  <c r="P57" i="21"/>
  <c r="K58" i="21"/>
  <c r="P58" i="21"/>
  <c r="K59" i="21"/>
  <c r="P59" i="21"/>
  <c r="N59" i="21" s="1"/>
  <c r="O59" i="21" s="1"/>
  <c r="K351" i="22" s="1"/>
  <c r="K60" i="21"/>
  <c r="P60" i="21"/>
  <c r="K61" i="21"/>
  <c r="P61" i="21"/>
  <c r="K62" i="21"/>
  <c r="N62" i="21"/>
  <c r="K63" i="21"/>
  <c r="P63" i="21"/>
  <c r="N63" i="21" s="1"/>
  <c r="O63" i="21" s="1"/>
  <c r="K364" i="22" s="1"/>
  <c r="K64" i="21"/>
  <c r="P64" i="21"/>
  <c r="K65" i="21"/>
  <c r="P65" i="21"/>
  <c r="K66" i="21"/>
  <c r="P66" i="21"/>
  <c r="K67" i="21"/>
  <c r="P67" i="21"/>
  <c r="N67" i="21" s="1"/>
  <c r="O67" i="21" s="1"/>
  <c r="K368" i="22" s="1"/>
  <c r="K68" i="21"/>
  <c r="N68" i="21"/>
  <c r="K69" i="21"/>
  <c r="P69" i="21"/>
  <c r="K70" i="21"/>
  <c r="P70" i="21"/>
  <c r="K71" i="21"/>
  <c r="P71" i="21"/>
  <c r="N71" i="21" s="1"/>
  <c r="O71" i="21" s="1"/>
  <c r="K381" i="22" s="1"/>
  <c r="K72" i="21"/>
  <c r="P72" i="21"/>
  <c r="K73" i="21"/>
  <c r="P73" i="21"/>
  <c r="E15" i="22"/>
  <c r="G15" i="22"/>
  <c r="H15" i="22" s="1"/>
  <c r="G16" i="22"/>
  <c r="G56" i="22"/>
  <c r="H56" i="22"/>
  <c r="E60" i="22"/>
  <c r="G60" i="22"/>
  <c r="H60" i="22" s="1"/>
  <c r="E62" i="22"/>
  <c r="G62" i="22" s="1"/>
  <c r="H62" i="22" s="1"/>
  <c r="E66" i="22"/>
  <c r="G66" i="22"/>
  <c r="H66" i="22" s="1"/>
  <c r="E68" i="22"/>
  <c r="G68" i="22" s="1"/>
  <c r="H68" i="22" s="1"/>
  <c r="E70" i="22"/>
  <c r="G70" i="22"/>
  <c r="H70" i="22" s="1"/>
  <c r="E72" i="22"/>
  <c r="G72" i="22" s="1"/>
  <c r="H72" i="22" s="1"/>
  <c r="E74" i="22"/>
  <c r="G74" i="22"/>
  <c r="H74" i="22" s="1"/>
  <c r="E76" i="22"/>
  <c r="G76" i="22" s="1"/>
  <c r="H76" i="22" s="1"/>
  <c r="E78" i="22"/>
  <c r="G78" i="22"/>
  <c r="H78" i="22" s="1"/>
  <c r="E80" i="22"/>
  <c r="G80" i="22" s="1"/>
  <c r="H80" i="22" s="1"/>
  <c r="E82" i="22"/>
  <c r="G82" i="22"/>
  <c r="H82" i="22" s="1"/>
  <c r="E84" i="22"/>
  <c r="G84" i="22" s="1"/>
  <c r="H84" i="22" s="1"/>
  <c r="E86" i="22"/>
  <c r="G86" i="22"/>
  <c r="H86" i="22" s="1"/>
  <c r="E88" i="22"/>
  <c r="G88" i="22" s="1"/>
  <c r="H88" i="22" s="1"/>
  <c r="E90" i="22"/>
  <c r="G90" i="22"/>
  <c r="H90" i="22" s="1"/>
  <c r="E92" i="22"/>
  <c r="G92" i="22" s="1"/>
  <c r="H92" i="22" s="1"/>
  <c r="E94" i="22"/>
  <c r="G94" i="22"/>
  <c r="H94" i="22" s="1"/>
  <c r="E96" i="22"/>
  <c r="G96" i="22" s="1"/>
  <c r="H96" i="22" s="1"/>
  <c r="E98" i="22"/>
  <c r="G98" i="22"/>
  <c r="H98" i="22" s="1"/>
  <c r="E100" i="22"/>
  <c r="G100" i="22" s="1"/>
  <c r="H100" i="22" s="1"/>
  <c r="E102" i="22"/>
  <c r="G102" i="22"/>
  <c r="H102" i="22" s="1"/>
  <c r="E104" i="22"/>
  <c r="G104" i="22" s="1"/>
  <c r="H104" i="22" s="1"/>
  <c r="E106" i="22"/>
  <c r="G106" i="22"/>
  <c r="H106" i="22" s="1"/>
  <c r="E108" i="22"/>
  <c r="G108" i="22" s="1"/>
  <c r="H108" i="22" s="1"/>
  <c r="E109" i="22"/>
  <c r="G109" i="22"/>
  <c r="H109" i="22" s="1"/>
  <c r="E110" i="22"/>
  <c r="G110" i="22" s="1"/>
  <c r="H110" i="22" s="1"/>
  <c r="E111" i="22"/>
  <c r="G111" i="22"/>
  <c r="H111" i="22" s="1"/>
  <c r="E112" i="22"/>
  <c r="G112" i="22" s="1"/>
  <c r="H112" i="22" s="1"/>
  <c r="E113" i="22"/>
  <c r="G113" i="22"/>
  <c r="H113" i="22" s="1"/>
  <c r="E114" i="22"/>
  <c r="G114" i="22" s="1"/>
  <c r="H114" i="22" s="1"/>
  <c r="E115" i="22"/>
  <c r="G115" i="22"/>
  <c r="H115" i="22" s="1"/>
  <c r="E116" i="22"/>
  <c r="G116" i="22" s="1"/>
  <c r="H116" i="22" s="1"/>
  <c r="E117" i="22"/>
  <c r="G117" i="22"/>
  <c r="H117" i="22" s="1"/>
  <c r="E118" i="22"/>
  <c r="G118" i="22" s="1"/>
  <c r="H118" i="22" s="1"/>
  <c r="E119" i="22"/>
  <c r="G119" i="22"/>
  <c r="H119" i="22" s="1"/>
  <c r="E120" i="22"/>
  <c r="G120" i="22" s="1"/>
  <c r="H120" i="22" s="1"/>
  <c r="E121" i="22"/>
  <c r="G121" i="22"/>
  <c r="H121" i="22" s="1"/>
  <c r="E122" i="22"/>
  <c r="G122" i="22" s="1"/>
  <c r="H122" i="22" s="1"/>
  <c r="E123" i="22"/>
  <c r="G123" i="22"/>
  <c r="H123" i="22" s="1"/>
  <c r="E124" i="22"/>
  <c r="G124" i="22" s="1"/>
  <c r="H124" i="22" s="1"/>
  <c r="E125" i="22"/>
  <c r="G125" i="22"/>
  <c r="H125" i="22" s="1"/>
  <c r="E126" i="22"/>
  <c r="G126" i="22" s="1"/>
  <c r="H126" i="22" s="1"/>
  <c r="E127" i="22"/>
  <c r="G127" i="22"/>
  <c r="H127" i="22" s="1"/>
  <c r="E128" i="22"/>
  <c r="G128" i="22" s="1"/>
  <c r="H128" i="22" s="1"/>
  <c r="E129" i="22"/>
  <c r="G129" i="22"/>
  <c r="H129" i="22" s="1"/>
  <c r="E130" i="22"/>
  <c r="G130" i="22" s="1"/>
  <c r="H130" i="22" s="1"/>
  <c r="E131" i="22"/>
  <c r="G131" i="22"/>
  <c r="H131" i="22" s="1"/>
  <c r="E132" i="22"/>
  <c r="G132" i="22" s="1"/>
  <c r="H132" i="22"/>
  <c r="E133" i="22"/>
  <c r="G133" i="22"/>
  <c r="H133" i="22" s="1"/>
  <c r="G134" i="22"/>
  <c r="H134" i="22" s="1"/>
  <c r="E135" i="22"/>
  <c r="G135" i="22" s="1"/>
  <c r="H135" i="22" s="1"/>
  <c r="E136" i="22"/>
  <c r="G136" i="22"/>
  <c r="H136" i="22" s="1"/>
  <c r="E137" i="22"/>
  <c r="G137" i="22" s="1"/>
  <c r="H137" i="22" s="1"/>
  <c r="E138" i="22"/>
  <c r="G138" i="22"/>
  <c r="H138" i="22" s="1"/>
  <c r="H139" i="22"/>
  <c r="E140" i="22"/>
  <c r="G140" i="22"/>
  <c r="H140" i="22" s="1"/>
  <c r="E141" i="22"/>
  <c r="G141" i="22" s="1"/>
  <c r="H141" i="22"/>
  <c r="E142" i="22"/>
  <c r="G142" i="22"/>
  <c r="H142" i="22" s="1"/>
  <c r="E143" i="22"/>
  <c r="G143" i="22" s="1"/>
  <c r="H143" i="22" s="1"/>
  <c r="E144" i="22"/>
  <c r="G144" i="22"/>
  <c r="H144" i="22" s="1"/>
  <c r="E145" i="22"/>
  <c r="G145" i="22" s="1"/>
  <c r="H145" i="22" s="1"/>
  <c r="E146" i="22"/>
  <c r="G146" i="22"/>
  <c r="H146" i="22" s="1"/>
  <c r="E147" i="22"/>
  <c r="G147" i="22" s="1"/>
  <c r="H147" i="22" s="1"/>
  <c r="E148" i="22"/>
  <c r="G148" i="22"/>
  <c r="H148" i="22" s="1"/>
  <c r="E149" i="22"/>
  <c r="G149" i="22" s="1"/>
  <c r="H149" i="22" s="1"/>
  <c r="E150" i="22"/>
  <c r="G150" i="22"/>
  <c r="H150" i="22" s="1"/>
  <c r="E151" i="22"/>
  <c r="G151" i="22" s="1"/>
  <c r="H151" i="22" s="1"/>
  <c r="E153" i="22"/>
  <c r="G153" i="22"/>
  <c r="H153" i="22" s="1"/>
  <c r="E154" i="22"/>
  <c r="G154" i="22" s="1"/>
  <c r="H154" i="22"/>
  <c r="E155" i="22"/>
  <c r="G155" i="22"/>
  <c r="H155" i="22" s="1"/>
  <c r="E156" i="22"/>
  <c r="G156" i="22" s="1"/>
  <c r="H156" i="22" s="1"/>
  <c r="E157" i="22"/>
  <c r="G157" i="22"/>
  <c r="H157" i="22" s="1"/>
  <c r="E158" i="22"/>
  <c r="G158" i="22" s="1"/>
  <c r="H158" i="22"/>
  <c r="E159" i="22"/>
  <c r="G159" i="22"/>
  <c r="H159" i="22" s="1"/>
  <c r="E160" i="22"/>
  <c r="G160" i="22" s="1"/>
  <c r="H160" i="22" s="1"/>
  <c r="E161" i="22"/>
  <c r="G161" i="22"/>
  <c r="H161" i="22" s="1"/>
  <c r="E162" i="22"/>
  <c r="G162" i="22" s="1"/>
  <c r="H162" i="22" s="1"/>
  <c r="E163" i="22"/>
  <c r="G163" i="22"/>
  <c r="H163" i="22" s="1"/>
  <c r="E164" i="22"/>
  <c r="G164" i="22" s="1"/>
  <c r="H164" i="22" s="1"/>
  <c r="E165" i="22"/>
  <c r="E168" i="22"/>
  <c r="G168" i="22" s="1"/>
  <c r="H168" i="22" s="1"/>
  <c r="E169" i="22"/>
  <c r="G169" i="22"/>
  <c r="H169" i="22" s="1"/>
  <c r="E170" i="22"/>
  <c r="G170" i="22" s="1"/>
  <c r="H170" i="22" s="1"/>
  <c r="E171" i="22"/>
  <c r="G171" i="22"/>
  <c r="H171" i="22" s="1"/>
  <c r="E172" i="22"/>
  <c r="G172" i="22" s="1"/>
  <c r="H172" i="22" s="1"/>
  <c r="E173" i="22"/>
  <c r="G173" i="22"/>
  <c r="H173" i="22" s="1"/>
  <c r="E174" i="22"/>
  <c r="G174" i="22" s="1"/>
  <c r="H174" i="22" s="1"/>
  <c r="E175" i="22"/>
  <c r="G175" i="22"/>
  <c r="H175" i="22" s="1"/>
  <c r="E176" i="22"/>
  <c r="G176" i="22" s="1"/>
  <c r="H176" i="22" s="1"/>
  <c r="E177" i="22"/>
  <c r="G177" i="22"/>
  <c r="H177" i="22" s="1"/>
  <c r="E178" i="22"/>
  <c r="G178" i="22" s="1"/>
  <c r="H178" i="22" s="1"/>
  <c r="E179" i="22"/>
  <c r="G179" i="22"/>
  <c r="H179" i="22" s="1"/>
  <c r="E180" i="22"/>
  <c r="G180" i="22" s="1"/>
  <c r="H180" i="22" s="1"/>
  <c r="E181" i="22"/>
  <c r="G181" i="22"/>
  <c r="H181" i="22" s="1"/>
  <c r="E182" i="22"/>
  <c r="G182" i="22" s="1"/>
  <c r="H182" i="22" s="1"/>
  <c r="E183" i="22"/>
  <c r="G183" i="22"/>
  <c r="H183" i="22" s="1"/>
  <c r="E184" i="22"/>
  <c r="G184" i="22" s="1"/>
  <c r="H184" i="22" s="1"/>
  <c r="E185" i="22"/>
  <c r="G185" i="22"/>
  <c r="H185" i="22" s="1"/>
  <c r="E186" i="22"/>
  <c r="G186" i="22" s="1"/>
  <c r="H186" i="22" s="1"/>
  <c r="E187" i="22"/>
  <c r="G187" i="22"/>
  <c r="H187" i="22" s="1"/>
  <c r="E188" i="22"/>
  <c r="G188" i="22" s="1"/>
  <c r="H188" i="22" s="1"/>
  <c r="E189" i="22"/>
  <c r="G189" i="22"/>
  <c r="H189" i="22" s="1"/>
  <c r="E190" i="22"/>
  <c r="G190" i="22" s="1"/>
  <c r="H190" i="22" s="1"/>
  <c r="E191" i="22"/>
  <c r="G191" i="22"/>
  <c r="H191" i="22" s="1"/>
  <c r="E192" i="22"/>
  <c r="G192" i="22" s="1"/>
  <c r="H192" i="22" s="1"/>
  <c r="E193" i="22"/>
  <c r="G193" i="22"/>
  <c r="H193" i="22" s="1"/>
  <c r="E194" i="22"/>
  <c r="G194" i="22" s="1"/>
  <c r="H194" i="22" s="1"/>
  <c r="E195" i="22"/>
  <c r="G195" i="22"/>
  <c r="H195" i="22" s="1"/>
  <c r="E196" i="22"/>
  <c r="G196" i="22" s="1"/>
  <c r="H196" i="22" s="1"/>
  <c r="E197" i="22"/>
  <c r="G197" i="22"/>
  <c r="H197" i="22" s="1"/>
  <c r="E198" i="22"/>
  <c r="G198" i="22" s="1"/>
  <c r="H198" i="22" s="1"/>
  <c r="E199" i="22"/>
  <c r="G199" i="22"/>
  <c r="H199" i="22" s="1"/>
  <c r="E200" i="22"/>
  <c r="G200" i="22" s="1"/>
  <c r="H200" i="22" s="1"/>
  <c r="E201" i="22"/>
  <c r="G201" i="22"/>
  <c r="H201" i="22" s="1"/>
  <c r="E202" i="22"/>
  <c r="G202" i="22" s="1"/>
  <c r="H202" i="22" s="1"/>
  <c r="E203" i="22"/>
  <c r="G203" i="22"/>
  <c r="H203" i="22" s="1"/>
  <c r="E204" i="22"/>
  <c r="G204" i="22" s="1"/>
  <c r="H204" i="22" s="1"/>
  <c r="E205" i="22"/>
  <c r="G205" i="22"/>
  <c r="H205" i="22" s="1"/>
  <c r="E206" i="22"/>
  <c r="G206" i="22" s="1"/>
  <c r="H206" i="22" s="1"/>
  <c r="E207" i="22"/>
  <c r="G207" i="22"/>
  <c r="H207" i="22" s="1"/>
  <c r="E208" i="22"/>
  <c r="G208" i="22" s="1"/>
  <c r="H208" i="22" s="1"/>
  <c r="H209" i="22"/>
  <c r="E210" i="22"/>
  <c r="E215" i="22" s="1"/>
  <c r="G215" i="22" s="1"/>
  <c r="H215" i="22" s="1"/>
  <c r="H219" i="22"/>
  <c r="E220" i="22"/>
  <c r="G220" i="22"/>
  <c r="H220" i="22" s="1"/>
  <c r="E221" i="22"/>
  <c r="G221" i="22" s="1"/>
  <c r="H221" i="22" s="1"/>
  <c r="H222" i="22"/>
  <c r="E223" i="22"/>
  <c r="G223" i="22" s="1"/>
  <c r="H223" i="22"/>
  <c r="E224" i="22"/>
  <c r="G224" i="22"/>
  <c r="H225" i="22"/>
  <c r="E226" i="22"/>
  <c r="G226" i="22" s="1"/>
  <c r="H226" i="22" s="1"/>
  <c r="E227" i="22"/>
  <c r="G227" i="22"/>
  <c r="H228" i="22"/>
  <c r="E229" i="22"/>
  <c r="G229" i="22" s="1"/>
  <c r="H229" i="22" s="1"/>
  <c r="E230" i="22"/>
  <c r="G230" i="22"/>
  <c r="H231" i="22"/>
  <c r="E232" i="22"/>
  <c r="G232" i="22" s="1"/>
  <c r="H232" i="22"/>
  <c r="E233" i="22"/>
  <c r="G233" i="22"/>
  <c r="E234" i="22"/>
  <c r="G234" i="22"/>
  <c r="H234" i="22" s="1"/>
  <c r="E235" i="22"/>
  <c r="G235" i="22" s="1"/>
  <c r="H235" i="22" s="1"/>
  <c r="E236" i="22"/>
  <c r="G236" i="22"/>
  <c r="H236" i="22" s="1"/>
  <c r="E237" i="22"/>
  <c r="G237" i="22" s="1"/>
  <c r="H237" i="22" s="1"/>
  <c r="E238" i="22"/>
  <c r="G238" i="22"/>
  <c r="H238" i="22" s="1"/>
  <c r="E239" i="22"/>
  <c r="G239" i="22" s="1"/>
  <c r="H239" i="22" s="1"/>
  <c r="E240" i="22"/>
  <c r="G240" i="22"/>
  <c r="H240" i="22" s="1"/>
  <c r="E241" i="22"/>
  <c r="G241" i="22" s="1"/>
  <c r="H241" i="22" s="1"/>
  <c r="H242" i="22"/>
  <c r="E243" i="22"/>
  <c r="G243" i="22" s="1"/>
  <c r="H243" i="22"/>
  <c r="E244" i="22"/>
  <c r="G244" i="22"/>
  <c r="H244" i="22" s="1"/>
  <c r="E245" i="22"/>
  <c r="G245" i="22" s="1"/>
  <c r="H245" i="22"/>
  <c r="H246" i="22"/>
  <c r="E247" i="22"/>
  <c r="G247" i="22" s="1"/>
  <c r="H247" i="22"/>
  <c r="E248" i="22"/>
  <c r="G248" i="22"/>
  <c r="H248" i="22" s="1"/>
  <c r="E249" i="22"/>
  <c r="G249" i="22" s="1"/>
  <c r="H249" i="22"/>
  <c r="E250" i="22"/>
  <c r="G250" i="22"/>
  <c r="H250" i="22" s="1"/>
  <c r="E251" i="22"/>
  <c r="G251" i="22" s="1"/>
  <c r="H251" i="22"/>
  <c r="G252" i="22"/>
  <c r="H252" i="22"/>
  <c r="E253" i="22"/>
  <c r="G253" i="22"/>
  <c r="H253" i="22" s="1"/>
  <c r="E254" i="22"/>
  <c r="G254" i="22" s="1"/>
  <c r="H254" i="22" s="1"/>
  <c r="E255" i="22"/>
  <c r="G255" i="22"/>
  <c r="H255" i="22" s="1"/>
  <c r="E256" i="22"/>
  <c r="G256" i="22" s="1"/>
  <c r="H256" i="22" s="1"/>
  <c r="G257" i="22"/>
  <c r="H257" i="22"/>
  <c r="E258" i="22"/>
  <c r="G258" i="22"/>
  <c r="H258" i="22" s="1"/>
  <c r="E259" i="22"/>
  <c r="G259" i="22" s="1"/>
  <c r="H259" i="22"/>
  <c r="E260" i="22"/>
  <c r="G260" i="22"/>
  <c r="H260" i="22" s="1"/>
  <c r="E261" i="22"/>
  <c r="G261" i="22" s="1"/>
  <c r="H261" i="22"/>
  <c r="E262" i="22"/>
  <c r="G262" i="22"/>
  <c r="H262" i="22" s="1"/>
  <c r="G263" i="22"/>
  <c r="H263" i="22" s="1"/>
  <c r="E264" i="22"/>
  <c r="G264" i="22" s="1"/>
  <c r="H264" i="22"/>
  <c r="E265" i="22"/>
  <c r="G265" i="22"/>
  <c r="H265" i="22" s="1"/>
  <c r="E266" i="22"/>
  <c r="G266" i="22" s="1"/>
  <c r="H266" i="22"/>
  <c r="G267" i="22"/>
  <c r="H267" i="22"/>
  <c r="E268" i="22"/>
  <c r="G268" i="22"/>
  <c r="H268" i="22" s="1"/>
  <c r="E269" i="22"/>
  <c r="G269" i="22" s="1"/>
  <c r="H269" i="22" s="1"/>
  <c r="E270" i="22"/>
  <c r="G270" i="22"/>
  <c r="H270" i="22" s="1"/>
  <c r="E271" i="22"/>
  <c r="G271" i="22" s="1"/>
  <c r="H271" i="22" s="1"/>
  <c r="E272" i="22"/>
  <c r="G272" i="22"/>
  <c r="H272" i="22" s="1"/>
  <c r="G273" i="22"/>
  <c r="H273" i="22" s="1"/>
  <c r="E274" i="22"/>
  <c r="G274" i="22" s="1"/>
  <c r="H274" i="22"/>
  <c r="E275" i="22"/>
  <c r="G275" i="22"/>
  <c r="H275" i="22" s="1"/>
  <c r="E276" i="22"/>
  <c r="G276" i="22" s="1"/>
  <c r="H276" i="22"/>
  <c r="G277" i="22"/>
  <c r="H277" i="22"/>
  <c r="E278" i="22"/>
  <c r="G278" i="22"/>
  <c r="H278" i="22" s="1"/>
  <c r="E279" i="22"/>
  <c r="G279" i="22" s="1"/>
  <c r="H279" i="22" s="1"/>
  <c r="E280" i="22"/>
  <c r="G280" i="22"/>
  <c r="H280" i="22" s="1"/>
  <c r="E281" i="22"/>
  <c r="G281" i="22" s="1"/>
  <c r="H281" i="22" s="1"/>
  <c r="E282" i="22"/>
  <c r="G282" i="22"/>
  <c r="H282" i="22" s="1"/>
  <c r="E283" i="22"/>
  <c r="G283" i="22" s="1"/>
  <c r="H283" i="22" s="1"/>
  <c r="E284" i="22"/>
  <c r="G284" i="22"/>
  <c r="H284" i="22" s="1"/>
  <c r="G285" i="22"/>
  <c r="H285" i="22" s="1"/>
  <c r="E286" i="22"/>
  <c r="G286" i="22" s="1"/>
  <c r="H286" i="22" s="1"/>
  <c r="E287" i="22"/>
  <c r="G287" i="22"/>
  <c r="H287" i="22" s="1"/>
  <c r="E288" i="22"/>
  <c r="G288" i="22" s="1"/>
  <c r="H288" i="22" s="1"/>
  <c r="E289" i="22"/>
  <c r="G289" i="22"/>
  <c r="H289" i="22" s="1"/>
  <c r="G290" i="22"/>
  <c r="H290" i="22" s="1"/>
  <c r="E291" i="22"/>
  <c r="G291" i="22" s="1"/>
  <c r="H291" i="22"/>
  <c r="E292" i="22"/>
  <c r="G292" i="22"/>
  <c r="H292" i="22" s="1"/>
  <c r="E293" i="22"/>
  <c r="G293" i="22" s="1"/>
  <c r="H293" i="22"/>
  <c r="A294" i="22"/>
  <c r="L294" i="22"/>
  <c r="A295" i="22"/>
  <c r="A296" i="22"/>
  <c r="A297" i="22"/>
  <c r="A298" i="22"/>
  <c r="A299" i="22"/>
  <c r="A300" i="22"/>
  <c r="A301" i="22"/>
  <c r="A302" i="22"/>
  <c r="A303" i="22"/>
  <c r="A304" i="22"/>
  <c r="B304" i="22"/>
  <c r="A305" i="22"/>
  <c r="B305" i="22"/>
  <c r="A306" i="22"/>
  <c r="B306" i="22"/>
  <c r="A307" i="22"/>
  <c r="B307" i="22"/>
  <c r="A308" i="22"/>
  <c r="B308" i="22"/>
  <c r="A309" i="22"/>
  <c r="L309" i="22"/>
  <c r="A310" i="22"/>
  <c r="A311" i="22"/>
  <c r="A312" i="22"/>
  <c r="A313" i="22"/>
  <c r="A314" i="22"/>
  <c r="A315" i="22"/>
  <c r="A316" i="22"/>
  <c r="A317" i="22"/>
  <c r="A318" i="22"/>
  <c r="A319" i="22"/>
  <c r="B319" i="22"/>
  <c r="A320" i="22"/>
  <c r="B320" i="22"/>
  <c r="A321" i="22"/>
  <c r="B321" i="22"/>
  <c r="A322" i="22"/>
  <c r="B322" i="22"/>
  <c r="A323" i="22"/>
  <c r="B323" i="22"/>
  <c r="A324" i="22"/>
  <c r="C324" i="22"/>
  <c r="L324" i="22"/>
  <c r="A325" i="22"/>
  <c r="A326" i="22"/>
  <c r="A327" i="22"/>
  <c r="A328" i="22"/>
  <c r="A329" i="22"/>
  <c r="A330" i="22"/>
  <c r="A331" i="22"/>
  <c r="A332" i="22"/>
  <c r="A333" i="22"/>
  <c r="A334" i="22"/>
  <c r="B334" i="22"/>
  <c r="A335" i="22"/>
  <c r="B335" i="22"/>
  <c r="A336" i="22"/>
  <c r="B336" i="22"/>
  <c r="A337" i="22"/>
  <c r="B337" i="22"/>
  <c r="A338" i="22"/>
  <c r="B338" i="22"/>
  <c r="L339" i="22"/>
  <c r="A340" i="22"/>
  <c r="B340" i="22"/>
  <c r="A341" i="22"/>
  <c r="B341" i="22"/>
  <c r="A342" i="22"/>
  <c r="B342" i="22"/>
  <c r="A343" i="22"/>
  <c r="B343" i="22"/>
  <c r="A344" i="22"/>
  <c r="B344" i="22"/>
  <c r="A345" i="22"/>
  <c r="B345" i="22"/>
  <c r="A346" i="22"/>
  <c r="B346" i="22"/>
  <c r="A347" i="22"/>
  <c r="B347" i="22"/>
  <c r="A348" i="22"/>
  <c r="B348" i="22"/>
  <c r="A349" i="22"/>
  <c r="B349" i="22"/>
  <c r="A350" i="22"/>
  <c r="B350" i="22"/>
  <c r="A351" i="22"/>
  <c r="B351" i="22"/>
  <c r="J351" i="22"/>
  <c r="L351" i="22" s="1"/>
  <c r="N351" i="22" s="1"/>
  <c r="A352" i="22"/>
  <c r="B352" i="22"/>
  <c r="A353" i="22"/>
  <c r="B353" i="22"/>
  <c r="L354" i="22"/>
  <c r="A355" i="22"/>
  <c r="A356" i="22"/>
  <c r="A357" i="22"/>
  <c r="A358" i="22"/>
  <c r="A359" i="22"/>
  <c r="A360" i="22"/>
  <c r="A361" i="22"/>
  <c r="A362" i="22"/>
  <c r="A363" i="22"/>
  <c r="A364" i="22"/>
  <c r="B364" i="22"/>
  <c r="J364" i="22"/>
  <c r="L364" i="22" s="1"/>
  <c r="N364" i="22" s="1"/>
  <c r="A365" i="22"/>
  <c r="B365" i="22"/>
  <c r="A366" i="22"/>
  <c r="B366" i="22"/>
  <c r="A367" i="22"/>
  <c r="B367" i="22"/>
  <c r="A368" i="22"/>
  <c r="B368" i="22"/>
  <c r="J368" i="22"/>
  <c r="L368" i="22" s="1"/>
  <c r="N368" i="22" s="1"/>
  <c r="C369" i="22"/>
  <c r="L369" i="22"/>
  <c r="A370" i="22"/>
  <c r="A371" i="22"/>
  <c r="A372" i="22"/>
  <c r="A373" i="22"/>
  <c r="A374" i="22"/>
  <c r="A375" i="22"/>
  <c r="A376" i="22"/>
  <c r="A377" i="22"/>
  <c r="A378" i="22"/>
  <c r="A379" i="22"/>
  <c r="B379" i="22"/>
  <c r="A380" i="22"/>
  <c r="B380" i="22"/>
  <c r="A381" i="22"/>
  <c r="B381" i="22"/>
  <c r="J381" i="22"/>
  <c r="L381" i="22" s="1"/>
  <c r="N381" i="22" s="1"/>
  <c r="A382" i="22"/>
  <c r="B382" i="22"/>
  <c r="A383" i="22"/>
  <c r="B383" i="22"/>
  <c r="E384" i="22"/>
  <c r="H385" i="22"/>
  <c r="H386" i="22"/>
  <c r="H387" i="22"/>
  <c r="E388" i="22"/>
  <c r="H389" i="22"/>
  <c r="H390" i="22"/>
  <c r="H391" i="22"/>
  <c r="B392" i="22"/>
  <c r="E392" i="22"/>
  <c r="G392" i="22" s="1"/>
  <c r="H392" i="22" s="1"/>
  <c r="B393" i="22"/>
  <c r="E393" i="22"/>
  <c r="G393" i="22"/>
  <c r="H393" i="22" s="1"/>
  <c r="D395" i="22"/>
  <c r="E395" i="22"/>
  <c r="G395" i="22"/>
  <c r="H395" i="22" s="1"/>
  <c r="F395" i="22"/>
  <c r="M395" i="22"/>
  <c r="D396" i="22"/>
  <c r="E396" i="22"/>
  <c r="F396" i="22"/>
  <c r="M396" i="22"/>
  <c r="D397" i="22"/>
  <c r="E397" i="22"/>
  <c r="G397" i="22" s="1"/>
  <c r="H397" i="22" s="1"/>
  <c r="F397" i="22"/>
  <c r="M397" i="22"/>
  <c r="M398" i="22"/>
  <c r="M399" i="22"/>
  <c r="M400" i="22"/>
  <c r="D401" i="22"/>
  <c r="E401" i="22"/>
  <c r="F401" i="22"/>
  <c r="G402" i="22"/>
  <c r="M401" i="22"/>
  <c r="D402" i="22"/>
  <c r="E402" i="22"/>
  <c r="F402" i="22"/>
  <c r="H402" i="22"/>
  <c r="M402" i="22"/>
  <c r="D403" i="22"/>
  <c r="E403" i="22"/>
  <c r="G403" i="22"/>
  <c r="F403" i="22"/>
  <c r="G404" i="22"/>
  <c r="M403" i="22"/>
  <c r="C404" i="22"/>
  <c r="D404" i="22"/>
  <c r="E404" i="22"/>
  <c r="F404" i="22"/>
  <c r="H404" i="22"/>
  <c r="M404" i="22"/>
  <c r="D405" i="22"/>
  <c r="E405" i="22"/>
  <c r="G405" i="22" s="1"/>
  <c r="H405" i="22" s="1"/>
  <c r="F405" i="22"/>
  <c r="G406" i="22"/>
  <c r="D406" i="22"/>
  <c r="E406" i="22"/>
  <c r="F406" i="22"/>
  <c r="H406" i="22"/>
  <c r="D409" i="22"/>
  <c r="E409" i="22"/>
  <c r="F409" i="22"/>
  <c r="G409" i="22"/>
  <c r="H409" i="22" s="1"/>
  <c r="L16" i="20"/>
  <c r="O16" i="20" s="1"/>
  <c r="L17" i="20"/>
  <c r="O17" i="20" s="1"/>
  <c r="L56" i="20"/>
  <c r="O56" i="20" s="1"/>
  <c r="L64" i="20"/>
  <c r="K64" i="20" s="1"/>
  <c r="L134" i="20"/>
  <c r="L139" i="20"/>
  <c r="O139" i="20" s="1"/>
  <c r="L152" i="20"/>
  <c r="O152" i="20" s="1"/>
  <c r="L161" i="20"/>
  <c r="K161" i="20" s="1"/>
  <c r="J161" i="20" s="1"/>
  <c r="L165" i="20"/>
  <c r="O165" i="20" s="1"/>
  <c r="L209" i="20"/>
  <c r="O209" i="20" s="1"/>
  <c r="L219" i="20"/>
  <c r="O219" i="20" s="1"/>
  <c r="L222" i="20"/>
  <c r="O222" i="20" s="1"/>
  <c r="L224" i="20"/>
  <c r="O224" i="20" s="1"/>
  <c r="L225" i="20"/>
  <c r="O225" i="20" s="1"/>
  <c r="L227" i="20"/>
  <c r="O227" i="20" s="1"/>
  <c r="L228" i="20"/>
  <c r="O228" i="20" s="1"/>
  <c r="L230" i="20"/>
  <c r="O230" i="20" s="1"/>
  <c r="L231" i="20"/>
  <c r="O231" i="20" s="1"/>
  <c r="L233" i="20"/>
  <c r="O233" i="20" s="1"/>
  <c r="L242" i="20"/>
  <c r="O242" i="20" s="1"/>
  <c r="L246" i="20"/>
  <c r="O246" i="20" s="1"/>
  <c r="L252" i="20"/>
  <c r="O252" i="20" s="1"/>
  <c r="L257" i="20"/>
  <c r="O257" i="20" s="1"/>
  <c r="L263" i="20"/>
  <c r="K263" i="20" s="1"/>
  <c r="J263" i="20" s="1"/>
  <c r="L267" i="20"/>
  <c r="L273" i="20"/>
  <c r="K273" i="20" s="1"/>
  <c r="J273" i="20" s="1"/>
  <c r="L277" i="20"/>
  <c r="K277" i="20" s="1"/>
  <c r="J277" i="20" s="1"/>
  <c r="L285" i="20"/>
  <c r="K285" i="20" s="1"/>
  <c r="J285" i="20" s="1"/>
  <c r="L290" i="20"/>
  <c r="O290" i="20" s="1"/>
  <c r="L294" i="20"/>
  <c r="O294" i="20" s="1"/>
  <c r="L309" i="20"/>
  <c r="O309" i="20" s="1"/>
  <c r="L324" i="20"/>
  <c r="O324" i="20" s="1"/>
  <c r="L339" i="20"/>
  <c r="O339" i="20" s="1"/>
  <c r="J354" i="20"/>
  <c r="K354" i="20"/>
  <c r="J369" i="20"/>
  <c r="K369" i="20"/>
  <c r="L385" i="20"/>
  <c r="O385" i="20" s="1"/>
  <c r="L386" i="20"/>
  <c r="O386" i="20" s="1"/>
  <c r="L387" i="20"/>
  <c r="O387" i="20" s="1"/>
  <c r="L389" i="20"/>
  <c r="O389" i="20" s="1"/>
  <c r="L390" i="20"/>
  <c r="O390" i="20" s="1"/>
  <c r="L391" i="20"/>
  <c r="O391" i="20" s="1"/>
  <c r="L394" i="20"/>
  <c r="O394" i="20" s="1"/>
  <c r="L396" i="20"/>
  <c r="O396" i="20" s="1"/>
  <c r="L398" i="20"/>
  <c r="O398" i="20" s="1"/>
  <c r="L399" i="20"/>
  <c r="O399" i="20" s="1"/>
  <c r="L400" i="20"/>
  <c r="O400" i="20" s="1"/>
  <c r="L402" i="20"/>
  <c r="L404" i="20"/>
  <c r="K404" i="20" s="1"/>
  <c r="J404" i="20" s="1"/>
  <c r="E12" i="19"/>
  <c r="F12" i="19"/>
  <c r="G12" i="19"/>
  <c r="I12" i="19"/>
  <c r="E13" i="19"/>
  <c r="F13" i="19"/>
  <c r="G13" i="19"/>
  <c r="I13" i="19"/>
  <c r="E14" i="19"/>
  <c r="F14" i="19"/>
  <c r="G14" i="19"/>
  <c r="I14" i="19"/>
  <c r="E15" i="19"/>
  <c r="F15" i="19"/>
  <c r="G15" i="19"/>
  <c r="I15" i="19"/>
  <c r="E16" i="19"/>
  <c r="F16" i="19"/>
  <c r="G16" i="19"/>
  <c r="I16" i="19"/>
  <c r="E17" i="19"/>
  <c r="F17" i="19"/>
  <c r="G17" i="19"/>
  <c r="I17" i="19"/>
  <c r="G18" i="19"/>
  <c r="I18" i="19" s="1"/>
  <c r="G19" i="19"/>
  <c r="I19" i="19"/>
  <c r="G20" i="19"/>
  <c r="I20" i="19" s="1"/>
  <c r="I21" i="19"/>
  <c r="I22" i="19"/>
  <c r="I23" i="19"/>
  <c r="I24" i="19"/>
  <c r="I25" i="19"/>
  <c r="L26" i="19"/>
  <c r="M26" i="19" s="1"/>
  <c r="E27" i="19"/>
  <c r="F27" i="19"/>
  <c r="G27" i="19"/>
  <c r="I27" i="19" s="1"/>
  <c r="E28" i="19"/>
  <c r="F28" i="19"/>
  <c r="G28" i="19"/>
  <c r="I28" i="19" s="1"/>
  <c r="E29" i="19"/>
  <c r="F29" i="19"/>
  <c r="G29" i="19"/>
  <c r="I29" i="19" s="1"/>
  <c r="E30" i="19"/>
  <c r="F30" i="19"/>
  <c r="G30" i="19"/>
  <c r="I30" i="19" s="1"/>
  <c r="E31" i="19"/>
  <c r="F31" i="19"/>
  <c r="G31" i="19"/>
  <c r="I31" i="19" s="1"/>
  <c r="E32" i="19"/>
  <c r="F32" i="19"/>
  <c r="G32" i="19"/>
  <c r="I32" i="19" s="1"/>
  <c r="G33" i="19"/>
  <c r="I33" i="19" s="1"/>
  <c r="G34" i="19"/>
  <c r="I34" i="19"/>
  <c r="G35" i="19"/>
  <c r="I35" i="19" s="1"/>
  <c r="I36" i="19"/>
  <c r="I37" i="19"/>
  <c r="I38" i="19"/>
  <c r="I39" i="19"/>
  <c r="I40" i="19"/>
  <c r="L41" i="19"/>
  <c r="M41" i="19" s="1"/>
  <c r="E42" i="19"/>
  <c r="F42" i="19"/>
  <c r="G42" i="19"/>
  <c r="I42" i="19" s="1"/>
  <c r="E43" i="19"/>
  <c r="F43" i="19"/>
  <c r="G43" i="19"/>
  <c r="I43" i="19" s="1"/>
  <c r="E44" i="19"/>
  <c r="F44" i="19"/>
  <c r="G44" i="19"/>
  <c r="I44" i="19" s="1"/>
  <c r="E45" i="19"/>
  <c r="F45" i="19"/>
  <c r="G45" i="19"/>
  <c r="I45" i="19" s="1"/>
  <c r="E46" i="19"/>
  <c r="F46" i="19"/>
  <c r="G46" i="19"/>
  <c r="I46" i="19" s="1"/>
  <c r="E47" i="19"/>
  <c r="F47" i="19"/>
  <c r="G47" i="19"/>
  <c r="I47" i="19" s="1"/>
  <c r="G48" i="19"/>
  <c r="I48" i="19"/>
  <c r="G49" i="19"/>
  <c r="I49" i="19" s="1"/>
  <c r="G50" i="19"/>
  <c r="I50" i="19"/>
  <c r="I51" i="19"/>
  <c r="I52" i="19"/>
  <c r="I53" i="19"/>
  <c r="I54" i="19"/>
  <c r="I55" i="19"/>
  <c r="I56" i="19"/>
  <c r="L56" i="19" s="1"/>
  <c r="I57" i="19"/>
  <c r="N57" i="19"/>
  <c r="L57" i="19" s="1"/>
  <c r="I58" i="19"/>
  <c r="N58" i="19"/>
  <c r="L58" i="19" s="1"/>
  <c r="M58" i="19" s="1"/>
  <c r="I59" i="19"/>
  <c r="N59" i="19" s="1"/>
  <c r="L59" i="19" s="1"/>
  <c r="M59" i="19" s="1"/>
  <c r="I60" i="19"/>
  <c r="N60" i="19" s="1"/>
  <c r="L60" i="19" s="1"/>
  <c r="I61" i="19"/>
  <c r="N61" i="19"/>
  <c r="L61" i="19" s="1"/>
  <c r="I62" i="19"/>
  <c r="L62" i="19"/>
  <c r="I63" i="19"/>
  <c r="N63" i="19" s="1"/>
  <c r="L63" i="19" s="1"/>
  <c r="J364" i="20"/>
  <c r="I64" i="19"/>
  <c r="N64" i="19" s="1"/>
  <c r="L64" i="19" s="1"/>
  <c r="J365" i="20"/>
  <c r="I65" i="19"/>
  <c r="N65" i="19" s="1"/>
  <c r="L65" i="19" s="1"/>
  <c r="J366" i="20"/>
  <c r="I66" i="19"/>
  <c r="N66" i="19" s="1"/>
  <c r="L66" i="19" s="1"/>
  <c r="J367" i="20"/>
  <c r="I67" i="19"/>
  <c r="N67" i="19" s="1"/>
  <c r="L67" i="19" s="1"/>
  <c r="J368" i="20"/>
  <c r="I68" i="19"/>
  <c r="L68" i="19" s="1"/>
  <c r="I69" i="19"/>
  <c r="N69" i="19"/>
  <c r="L69" i="19"/>
  <c r="J379" i="20" s="1"/>
  <c r="I70" i="19"/>
  <c r="N70" i="19"/>
  <c r="L70" i="19" s="1"/>
  <c r="I71" i="19"/>
  <c r="N71" i="19"/>
  <c r="L71" i="19"/>
  <c r="J381" i="20" s="1"/>
  <c r="I72" i="19"/>
  <c r="N72" i="19"/>
  <c r="L72" i="19" s="1"/>
  <c r="I73" i="19"/>
  <c r="N73" i="19"/>
  <c r="L73" i="19"/>
  <c r="J383" i="20" s="1"/>
  <c r="E15" i="20"/>
  <c r="G15" i="20"/>
  <c r="E18" i="20"/>
  <c r="G18" i="20" s="1"/>
  <c r="H18" i="20" s="1"/>
  <c r="E19" i="20"/>
  <c r="G19" i="20" s="1"/>
  <c r="H19" i="20" s="1"/>
  <c r="E20" i="20"/>
  <c r="G20" i="20"/>
  <c r="H20" i="20"/>
  <c r="E21" i="20"/>
  <c r="G21" i="20" s="1"/>
  <c r="H21" i="20"/>
  <c r="E22" i="20"/>
  <c r="G22" i="20" s="1"/>
  <c r="H22" i="20" s="1"/>
  <c r="E24" i="20"/>
  <c r="G24" i="20" s="1"/>
  <c r="H24" i="20" s="1"/>
  <c r="E26" i="20"/>
  <c r="G26" i="20"/>
  <c r="H26" i="20"/>
  <c r="E28" i="20"/>
  <c r="G28" i="20" s="1"/>
  <c r="H28" i="20"/>
  <c r="E30" i="20"/>
  <c r="G30" i="20" s="1"/>
  <c r="H30" i="20" s="1"/>
  <c r="B31" i="20"/>
  <c r="E31" i="20"/>
  <c r="G31" i="20" s="1"/>
  <c r="H31" i="20" s="1"/>
  <c r="E32" i="20"/>
  <c r="G32" i="20"/>
  <c r="H32" i="20" s="1"/>
  <c r="B33" i="20"/>
  <c r="E33" i="20"/>
  <c r="G33" i="20"/>
  <c r="H33" i="20" s="1"/>
  <c r="E35" i="20"/>
  <c r="G35" i="20"/>
  <c r="H35" i="20" s="1"/>
  <c r="E37" i="20"/>
  <c r="G37" i="20" s="1"/>
  <c r="H37" i="20"/>
  <c r="E40" i="20"/>
  <c r="G40" i="20" s="1"/>
  <c r="H40" i="20" s="1"/>
  <c r="E42" i="20"/>
  <c r="G42" i="20"/>
  <c r="H42" i="20" s="1"/>
  <c r="E44" i="20"/>
  <c r="G44" i="20"/>
  <c r="H44" i="20" s="1"/>
  <c r="E46" i="20"/>
  <c r="G46" i="20" s="1"/>
  <c r="H46" i="20"/>
  <c r="E48" i="20"/>
  <c r="G48" i="20" s="1"/>
  <c r="H48" i="20" s="1"/>
  <c r="E50" i="20"/>
  <c r="G50" i="20"/>
  <c r="H50" i="20" s="1"/>
  <c r="E52" i="20"/>
  <c r="G52" i="20"/>
  <c r="H52" i="20" s="1"/>
  <c r="E54" i="20"/>
  <c r="G54" i="20" s="1"/>
  <c r="H54" i="20" s="1"/>
  <c r="G56" i="20"/>
  <c r="H56" i="20" s="1"/>
  <c r="E57" i="20"/>
  <c r="G57" i="20"/>
  <c r="H57" i="20" s="1"/>
  <c r="E59" i="20"/>
  <c r="G59" i="20" s="1"/>
  <c r="H59" i="20" s="1"/>
  <c r="E61" i="20"/>
  <c r="G61" i="20" s="1"/>
  <c r="H61" i="20" s="1"/>
  <c r="E63" i="20"/>
  <c r="G63" i="20"/>
  <c r="H63" i="20" s="1"/>
  <c r="H64" i="20"/>
  <c r="E65" i="20"/>
  <c r="G65" i="20" s="1"/>
  <c r="H65" i="20" s="1"/>
  <c r="E66" i="20"/>
  <c r="G66" i="20"/>
  <c r="H66" i="20"/>
  <c r="E67" i="20"/>
  <c r="G67" i="20" s="1"/>
  <c r="H67" i="20"/>
  <c r="E68" i="20"/>
  <c r="G68" i="20" s="1"/>
  <c r="H68" i="20" s="1"/>
  <c r="E69" i="20"/>
  <c r="G69" i="20" s="1"/>
  <c r="H69" i="20" s="1"/>
  <c r="E70" i="20"/>
  <c r="G70" i="20"/>
  <c r="H70" i="20"/>
  <c r="E71" i="20"/>
  <c r="G71" i="20" s="1"/>
  <c r="H71" i="20"/>
  <c r="E72" i="20"/>
  <c r="G72" i="20" s="1"/>
  <c r="H72" i="20" s="1"/>
  <c r="E73" i="20"/>
  <c r="G73" i="20" s="1"/>
  <c r="H73" i="20" s="1"/>
  <c r="E74" i="20"/>
  <c r="G74" i="20"/>
  <c r="H74" i="20"/>
  <c r="E75" i="20"/>
  <c r="G75" i="20" s="1"/>
  <c r="H75" i="20"/>
  <c r="E76" i="20"/>
  <c r="G76" i="20" s="1"/>
  <c r="H76" i="20" s="1"/>
  <c r="E77" i="20"/>
  <c r="G77" i="20" s="1"/>
  <c r="H77" i="20" s="1"/>
  <c r="E78" i="20"/>
  <c r="G78" i="20"/>
  <c r="H78" i="20"/>
  <c r="E79" i="20"/>
  <c r="G79" i="20" s="1"/>
  <c r="H79" i="20"/>
  <c r="E80" i="20"/>
  <c r="G80" i="20" s="1"/>
  <c r="H80" i="20" s="1"/>
  <c r="E81" i="20"/>
  <c r="G81" i="20" s="1"/>
  <c r="H81" i="20" s="1"/>
  <c r="E82" i="20"/>
  <c r="G82" i="20"/>
  <c r="H82" i="20"/>
  <c r="E83" i="20"/>
  <c r="G83" i="20" s="1"/>
  <c r="H83" i="20"/>
  <c r="E84" i="20"/>
  <c r="G84" i="20" s="1"/>
  <c r="H84" i="20" s="1"/>
  <c r="E85" i="20"/>
  <c r="G85" i="20" s="1"/>
  <c r="H85" i="20" s="1"/>
  <c r="E86" i="20"/>
  <c r="G86" i="20"/>
  <c r="H86" i="20"/>
  <c r="E87" i="20"/>
  <c r="G87" i="20" s="1"/>
  <c r="H87" i="20"/>
  <c r="E88" i="20"/>
  <c r="G88" i="20" s="1"/>
  <c r="H88" i="20" s="1"/>
  <c r="E89" i="20"/>
  <c r="G89" i="20" s="1"/>
  <c r="H89" i="20" s="1"/>
  <c r="E90" i="20"/>
  <c r="G90" i="20"/>
  <c r="H90" i="20"/>
  <c r="E91" i="20"/>
  <c r="G91" i="20" s="1"/>
  <c r="H91" i="20"/>
  <c r="B92" i="20"/>
  <c r="E92" i="20"/>
  <c r="G92" i="20" s="1"/>
  <c r="H92" i="20" s="1"/>
  <c r="B93" i="20"/>
  <c r="E93" i="20"/>
  <c r="G93" i="20" s="1"/>
  <c r="H93" i="20"/>
  <c r="B94" i="20"/>
  <c r="B95" i="20"/>
  <c r="E95" i="20"/>
  <c r="G95" i="20"/>
  <c r="H95" i="20" s="1"/>
  <c r="B96" i="20"/>
  <c r="E96" i="20"/>
  <c r="G96" i="20"/>
  <c r="H96" i="20" s="1"/>
  <c r="B97" i="20"/>
  <c r="E97" i="20"/>
  <c r="G97" i="20"/>
  <c r="H97" i="20" s="1"/>
  <c r="E98" i="20"/>
  <c r="G98" i="20" s="1"/>
  <c r="H98" i="20" s="1"/>
  <c r="E99" i="20"/>
  <c r="G99" i="20" s="1"/>
  <c r="H99" i="20" s="1"/>
  <c r="E100" i="20"/>
  <c r="G100" i="20"/>
  <c r="H100" i="20" s="1"/>
  <c r="E101" i="20"/>
  <c r="G101" i="20"/>
  <c r="H101" i="20" s="1"/>
  <c r="E102" i="20"/>
  <c r="G102" i="20" s="1"/>
  <c r="H102" i="20" s="1"/>
  <c r="E103" i="20"/>
  <c r="G103" i="20" s="1"/>
  <c r="H103" i="20" s="1"/>
  <c r="E104" i="20"/>
  <c r="G104" i="20"/>
  <c r="H104" i="20" s="1"/>
  <c r="E105" i="20"/>
  <c r="G105" i="20"/>
  <c r="H105" i="20" s="1"/>
  <c r="E106" i="20"/>
  <c r="G106" i="20" s="1"/>
  <c r="H106" i="20" s="1"/>
  <c r="E107" i="20"/>
  <c r="G107" i="20" s="1"/>
  <c r="H107" i="20" s="1"/>
  <c r="E108" i="20"/>
  <c r="G108" i="20"/>
  <c r="H108" i="20" s="1"/>
  <c r="E109" i="20"/>
  <c r="G109" i="20"/>
  <c r="H109" i="20" s="1"/>
  <c r="E110" i="20"/>
  <c r="G110" i="20" s="1"/>
  <c r="H110" i="20" s="1"/>
  <c r="E111" i="20"/>
  <c r="G111" i="20" s="1"/>
  <c r="H111" i="20" s="1"/>
  <c r="E112" i="20"/>
  <c r="G112" i="20"/>
  <c r="H112" i="20" s="1"/>
  <c r="E113" i="20"/>
  <c r="G113" i="20"/>
  <c r="H113" i="20" s="1"/>
  <c r="E114" i="20"/>
  <c r="G114" i="20" s="1"/>
  <c r="H114" i="20" s="1"/>
  <c r="E115" i="20"/>
  <c r="G115" i="20" s="1"/>
  <c r="H115" i="20" s="1"/>
  <c r="E116" i="20"/>
  <c r="G116" i="20"/>
  <c r="H116" i="20" s="1"/>
  <c r="E117" i="20"/>
  <c r="G117" i="20"/>
  <c r="H117" i="20" s="1"/>
  <c r="E118" i="20"/>
  <c r="G118" i="20" s="1"/>
  <c r="H118" i="20" s="1"/>
  <c r="E119" i="20"/>
  <c r="G119" i="20" s="1"/>
  <c r="H119" i="20" s="1"/>
  <c r="E120" i="20"/>
  <c r="G120" i="20"/>
  <c r="H120" i="20" s="1"/>
  <c r="E121" i="20"/>
  <c r="G121" i="20"/>
  <c r="H121" i="20" s="1"/>
  <c r="E122" i="20"/>
  <c r="G122" i="20" s="1"/>
  <c r="H122" i="20" s="1"/>
  <c r="E123" i="20"/>
  <c r="G123" i="20" s="1"/>
  <c r="H123" i="20" s="1"/>
  <c r="E124" i="20"/>
  <c r="G124" i="20"/>
  <c r="H124" i="20" s="1"/>
  <c r="E125" i="20"/>
  <c r="G125" i="20"/>
  <c r="H125" i="20" s="1"/>
  <c r="E126" i="20"/>
  <c r="G126" i="20" s="1"/>
  <c r="H126" i="20" s="1"/>
  <c r="E127" i="20"/>
  <c r="G127" i="20" s="1"/>
  <c r="H127" i="20" s="1"/>
  <c r="E128" i="20"/>
  <c r="G128" i="20"/>
  <c r="H128" i="20" s="1"/>
  <c r="E129" i="20"/>
  <c r="G129" i="20"/>
  <c r="H129" i="20" s="1"/>
  <c r="B130" i="20"/>
  <c r="E130" i="20"/>
  <c r="G130" i="20"/>
  <c r="H130" i="20" s="1"/>
  <c r="E131" i="20"/>
  <c r="G131" i="20" s="1"/>
  <c r="H131" i="20" s="1"/>
  <c r="E132" i="20"/>
  <c r="G132" i="20" s="1"/>
  <c r="H132" i="20" s="1"/>
  <c r="E133" i="20"/>
  <c r="G133" i="20"/>
  <c r="H133" i="20" s="1"/>
  <c r="G134" i="20"/>
  <c r="H134" i="20"/>
  <c r="E135" i="20"/>
  <c r="G135" i="20" s="1"/>
  <c r="H135" i="20" s="1"/>
  <c r="E136" i="20"/>
  <c r="G136" i="20" s="1"/>
  <c r="H136" i="20" s="1"/>
  <c r="E137" i="20"/>
  <c r="G137" i="20"/>
  <c r="H137" i="20"/>
  <c r="E138" i="20"/>
  <c r="G138" i="20" s="1"/>
  <c r="H138" i="20"/>
  <c r="B139" i="20"/>
  <c r="H139" i="20"/>
  <c r="E140" i="20"/>
  <c r="G140" i="20"/>
  <c r="H140" i="20" s="1"/>
  <c r="E141" i="20"/>
  <c r="G141" i="20" s="1"/>
  <c r="H141" i="20" s="1"/>
  <c r="E142" i="20"/>
  <c r="G142" i="20" s="1"/>
  <c r="H142" i="20" s="1"/>
  <c r="E143" i="20"/>
  <c r="G143" i="20"/>
  <c r="H143" i="20" s="1"/>
  <c r="E144" i="20"/>
  <c r="G144" i="20"/>
  <c r="H144" i="20" s="1"/>
  <c r="E145" i="20"/>
  <c r="G145" i="20" s="1"/>
  <c r="H145" i="20" s="1"/>
  <c r="E146" i="20"/>
  <c r="G146" i="20" s="1"/>
  <c r="H146" i="20" s="1"/>
  <c r="E147" i="20"/>
  <c r="G147" i="20"/>
  <c r="H147" i="20" s="1"/>
  <c r="E148" i="20"/>
  <c r="G148" i="20"/>
  <c r="H148" i="20" s="1"/>
  <c r="E149" i="20"/>
  <c r="G149" i="20" s="1"/>
  <c r="H149" i="20" s="1"/>
  <c r="E150" i="20"/>
  <c r="G150" i="20" s="1"/>
  <c r="H150" i="20" s="1"/>
  <c r="E151" i="20"/>
  <c r="G151" i="20"/>
  <c r="H151" i="20" s="1"/>
  <c r="E153" i="20"/>
  <c r="G153" i="20"/>
  <c r="H153" i="20" s="1"/>
  <c r="B154" i="20"/>
  <c r="E154" i="20"/>
  <c r="G154" i="20"/>
  <c r="H154" i="20" s="1"/>
  <c r="E155" i="20"/>
  <c r="G155" i="20" s="1"/>
  <c r="H155" i="20" s="1"/>
  <c r="E156" i="20"/>
  <c r="G156" i="20" s="1"/>
  <c r="H156" i="20" s="1"/>
  <c r="E157" i="20"/>
  <c r="G157" i="20"/>
  <c r="H157" i="20" s="1"/>
  <c r="E158" i="20"/>
  <c r="G158" i="20"/>
  <c r="H158" i="20" s="1"/>
  <c r="E159" i="20"/>
  <c r="G159" i="20" s="1"/>
  <c r="H159" i="20" s="1"/>
  <c r="E160" i="20"/>
  <c r="G160" i="20" s="1"/>
  <c r="H160" i="20" s="1"/>
  <c r="E161" i="20"/>
  <c r="G161" i="20"/>
  <c r="H161" i="20" s="1"/>
  <c r="E162" i="20"/>
  <c r="G162" i="20"/>
  <c r="H162" i="20" s="1"/>
  <c r="E163" i="20"/>
  <c r="G163" i="20" s="1"/>
  <c r="H163" i="20" s="1"/>
  <c r="E164" i="20"/>
  <c r="G164" i="20" s="1"/>
  <c r="H164" i="20" s="1"/>
  <c r="B165" i="20"/>
  <c r="E165" i="20"/>
  <c r="G165" i="20" s="1"/>
  <c r="H165" i="20" s="1"/>
  <c r="B166" i="20"/>
  <c r="E166" i="20"/>
  <c r="G166" i="20" s="1"/>
  <c r="H166" i="20" s="1"/>
  <c r="B167" i="20"/>
  <c r="E167" i="20"/>
  <c r="G167" i="20" s="1"/>
  <c r="H167" i="20" s="1"/>
  <c r="E168" i="20"/>
  <c r="G168" i="20"/>
  <c r="H168" i="20" s="1"/>
  <c r="E169" i="20"/>
  <c r="G169" i="20"/>
  <c r="H169" i="20" s="1"/>
  <c r="E170" i="20"/>
  <c r="G170" i="20" s="1"/>
  <c r="H170" i="20" s="1"/>
  <c r="E171" i="20"/>
  <c r="G171" i="20" s="1"/>
  <c r="H171" i="20" s="1"/>
  <c r="E172" i="20"/>
  <c r="G172" i="20"/>
  <c r="H172" i="20" s="1"/>
  <c r="E173" i="20"/>
  <c r="G173" i="20"/>
  <c r="H173" i="20" s="1"/>
  <c r="E174" i="20"/>
  <c r="G174" i="20" s="1"/>
  <c r="H174" i="20" s="1"/>
  <c r="E175" i="20"/>
  <c r="G175" i="20" s="1"/>
  <c r="H175" i="20" s="1"/>
  <c r="E176" i="20"/>
  <c r="G176" i="20"/>
  <c r="H176" i="20" s="1"/>
  <c r="E177" i="20"/>
  <c r="G177" i="20"/>
  <c r="H177" i="20" s="1"/>
  <c r="E178" i="20"/>
  <c r="G178" i="20" s="1"/>
  <c r="H178" i="20" s="1"/>
  <c r="E179" i="20"/>
  <c r="G179" i="20" s="1"/>
  <c r="H179" i="20" s="1"/>
  <c r="E180" i="20"/>
  <c r="G180" i="20"/>
  <c r="H180" i="20" s="1"/>
  <c r="E181" i="20"/>
  <c r="G181" i="20"/>
  <c r="H181" i="20" s="1"/>
  <c r="E182" i="20"/>
  <c r="G182" i="20" s="1"/>
  <c r="H182" i="20" s="1"/>
  <c r="E183" i="20"/>
  <c r="G183" i="20" s="1"/>
  <c r="H183" i="20" s="1"/>
  <c r="E184" i="20"/>
  <c r="G184" i="20"/>
  <c r="H184" i="20" s="1"/>
  <c r="E185" i="20"/>
  <c r="G185" i="20"/>
  <c r="H185" i="20" s="1"/>
  <c r="E186" i="20"/>
  <c r="G186" i="20" s="1"/>
  <c r="H186" i="20" s="1"/>
  <c r="E187" i="20"/>
  <c r="G187" i="20" s="1"/>
  <c r="H187" i="20" s="1"/>
  <c r="E188" i="20"/>
  <c r="G188" i="20"/>
  <c r="H188" i="20" s="1"/>
  <c r="E189" i="20"/>
  <c r="G189" i="20"/>
  <c r="H189" i="20" s="1"/>
  <c r="E190" i="20"/>
  <c r="G190" i="20" s="1"/>
  <c r="H190" i="20" s="1"/>
  <c r="E191" i="20"/>
  <c r="G191" i="20" s="1"/>
  <c r="H191" i="20" s="1"/>
  <c r="E192" i="20"/>
  <c r="G192" i="20"/>
  <c r="H192" i="20" s="1"/>
  <c r="E193" i="20"/>
  <c r="G193" i="20"/>
  <c r="H193" i="20" s="1"/>
  <c r="E194" i="20"/>
  <c r="G194" i="20" s="1"/>
  <c r="H194" i="20" s="1"/>
  <c r="E195" i="20"/>
  <c r="G195" i="20" s="1"/>
  <c r="H195" i="20" s="1"/>
  <c r="E196" i="20"/>
  <c r="G196" i="20"/>
  <c r="H196" i="20" s="1"/>
  <c r="E197" i="20"/>
  <c r="G197" i="20"/>
  <c r="H197" i="20" s="1"/>
  <c r="E198" i="20"/>
  <c r="G198" i="20" s="1"/>
  <c r="H198" i="20" s="1"/>
  <c r="E199" i="20"/>
  <c r="G199" i="20" s="1"/>
  <c r="H199" i="20" s="1"/>
  <c r="E200" i="20"/>
  <c r="G200" i="20"/>
  <c r="H200" i="20" s="1"/>
  <c r="E201" i="20"/>
  <c r="G201" i="20"/>
  <c r="H201" i="20" s="1"/>
  <c r="E202" i="20"/>
  <c r="G202" i="20" s="1"/>
  <c r="H202" i="20" s="1"/>
  <c r="E203" i="20"/>
  <c r="G203" i="20" s="1"/>
  <c r="H203" i="20" s="1"/>
  <c r="E204" i="20"/>
  <c r="G204" i="20"/>
  <c r="H204" i="20" s="1"/>
  <c r="E205" i="20"/>
  <c r="G205" i="20"/>
  <c r="H205" i="20" s="1"/>
  <c r="E206" i="20"/>
  <c r="G206" i="20" s="1"/>
  <c r="H206" i="20" s="1"/>
  <c r="E207" i="20"/>
  <c r="G207" i="20" s="1"/>
  <c r="H207" i="20" s="1"/>
  <c r="B208" i="20"/>
  <c r="E208" i="20"/>
  <c r="G208" i="20" s="1"/>
  <c r="H208" i="20" s="1"/>
  <c r="H209" i="20"/>
  <c r="E210" i="20"/>
  <c r="E211" i="20" s="1"/>
  <c r="G211" i="20" s="1"/>
  <c r="H211" i="20" s="1"/>
  <c r="E218" i="20"/>
  <c r="G218" i="20" s="1"/>
  <c r="H218" i="20" s="1"/>
  <c r="H219" i="20"/>
  <c r="E220" i="20"/>
  <c r="G220" i="20" s="1"/>
  <c r="H220" i="20" s="1"/>
  <c r="E221" i="20"/>
  <c r="G221" i="20"/>
  <c r="H221" i="20" s="1"/>
  <c r="E223" i="20"/>
  <c r="G223" i="20"/>
  <c r="H223" i="20" s="1"/>
  <c r="E224" i="20"/>
  <c r="G224" i="20" s="1"/>
  <c r="B225" i="20"/>
  <c r="E226" i="20"/>
  <c r="G226" i="20" s="1"/>
  <c r="H226" i="20" s="1"/>
  <c r="E227" i="20"/>
  <c r="G227" i="20"/>
  <c r="E229" i="20"/>
  <c r="G229" i="20" s="1"/>
  <c r="B231" i="20"/>
  <c r="E232" i="20"/>
  <c r="G232" i="20" s="1"/>
  <c r="H232" i="20" s="1"/>
  <c r="E233" i="20"/>
  <c r="G233" i="20"/>
  <c r="E234" i="20"/>
  <c r="G234" i="20"/>
  <c r="H234" i="20" s="1"/>
  <c r="B235" i="20"/>
  <c r="E235" i="20"/>
  <c r="G235" i="20"/>
  <c r="H235" i="20" s="1"/>
  <c r="E236" i="20"/>
  <c r="G236" i="20" s="1"/>
  <c r="H236" i="20" s="1"/>
  <c r="B237" i="20"/>
  <c r="E237" i="20"/>
  <c r="G237" i="20" s="1"/>
  <c r="H237" i="20"/>
  <c r="E238" i="20"/>
  <c r="G238" i="20" s="1"/>
  <c r="H238" i="20" s="1"/>
  <c r="E239" i="20"/>
  <c r="G239" i="20" s="1"/>
  <c r="H239" i="20" s="1"/>
  <c r="E240" i="20"/>
  <c r="G240" i="20"/>
  <c r="H240" i="20"/>
  <c r="E241" i="20"/>
  <c r="G241" i="20" s="1"/>
  <c r="H241" i="20"/>
  <c r="H242" i="20"/>
  <c r="E243" i="20"/>
  <c r="G243" i="20" s="1"/>
  <c r="H243" i="20" s="1"/>
  <c r="E244" i="20"/>
  <c r="G244" i="20" s="1"/>
  <c r="H244" i="20" s="1"/>
  <c r="E245" i="20"/>
  <c r="G245" i="20"/>
  <c r="H245" i="20" s="1"/>
  <c r="H246" i="20"/>
  <c r="E247" i="20"/>
  <c r="G247" i="20" s="1"/>
  <c r="H247" i="20" s="1"/>
  <c r="E248" i="20"/>
  <c r="G248" i="20"/>
  <c r="H248" i="20"/>
  <c r="E249" i="20"/>
  <c r="G249" i="20" s="1"/>
  <c r="H249" i="20"/>
  <c r="E250" i="20"/>
  <c r="G250" i="20"/>
  <c r="H250" i="20" s="1"/>
  <c r="E251" i="20"/>
  <c r="G251" i="20"/>
  <c r="H251" i="20" s="1"/>
  <c r="B252" i="20"/>
  <c r="G252" i="20"/>
  <c r="H252" i="20"/>
  <c r="E253" i="20"/>
  <c r="G253" i="20" s="1"/>
  <c r="H253" i="20"/>
  <c r="E254" i="20"/>
  <c r="G254" i="20"/>
  <c r="H254" i="20" s="1"/>
  <c r="E255" i="20"/>
  <c r="G255" i="20"/>
  <c r="H255" i="20" s="1"/>
  <c r="E256" i="20"/>
  <c r="G256" i="20"/>
  <c r="H256" i="20"/>
  <c r="G257" i="20"/>
  <c r="H257" i="20" s="1"/>
  <c r="E258" i="20"/>
  <c r="G258" i="20" s="1"/>
  <c r="H258" i="20" s="1"/>
  <c r="E259" i="20"/>
  <c r="G259" i="20"/>
  <c r="H259" i="20" s="1"/>
  <c r="E260" i="20"/>
  <c r="G260" i="20" s="1"/>
  <c r="H260" i="20" s="1"/>
  <c r="E261" i="20"/>
  <c r="G261" i="20" s="1"/>
  <c r="H261" i="20" s="1"/>
  <c r="E262" i="20"/>
  <c r="G262" i="20" s="1"/>
  <c r="H262" i="20" s="1"/>
  <c r="G263" i="20"/>
  <c r="H263" i="20"/>
  <c r="E264" i="20"/>
  <c r="G264" i="20"/>
  <c r="H264" i="20" s="1"/>
  <c r="E265" i="20"/>
  <c r="G265" i="20"/>
  <c r="H265" i="20" s="1"/>
  <c r="E266" i="20"/>
  <c r="G266" i="20"/>
  <c r="H266" i="20"/>
  <c r="G267" i="20"/>
  <c r="H267" i="20" s="1"/>
  <c r="E268" i="20"/>
  <c r="G268" i="20" s="1"/>
  <c r="H268" i="20" s="1"/>
  <c r="E269" i="20"/>
  <c r="G269" i="20"/>
  <c r="H269" i="20" s="1"/>
  <c r="E270" i="20"/>
  <c r="G270" i="20" s="1"/>
  <c r="H270" i="20" s="1"/>
  <c r="E271" i="20"/>
  <c r="G271" i="20" s="1"/>
  <c r="H271" i="20" s="1"/>
  <c r="E272" i="20"/>
  <c r="G272" i="20" s="1"/>
  <c r="H272" i="20" s="1"/>
  <c r="G273" i="20"/>
  <c r="H273" i="20"/>
  <c r="E274" i="20"/>
  <c r="G274" i="20"/>
  <c r="H274" i="20" s="1"/>
  <c r="E275" i="20"/>
  <c r="G275" i="20"/>
  <c r="H275" i="20" s="1"/>
  <c r="E276" i="20"/>
  <c r="G276" i="20"/>
  <c r="H276" i="20"/>
  <c r="G277" i="20"/>
  <c r="H277" i="20" s="1"/>
  <c r="E278" i="20"/>
  <c r="G278" i="20" s="1"/>
  <c r="H278" i="20" s="1"/>
  <c r="E279" i="20"/>
  <c r="G279" i="20"/>
  <c r="H279" i="20" s="1"/>
  <c r="E280" i="20"/>
  <c r="G280" i="20" s="1"/>
  <c r="H280" i="20" s="1"/>
  <c r="E281" i="20"/>
  <c r="G281" i="20" s="1"/>
  <c r="H281" i="20" s="1"/>
  <c r="E282" i="20"/>
  <c r="G282" i="20" s="1"/>
  <c r="H282" i="20" s="1"/>
  <c r="E283" i="20"/>
  <c r="G283" i="20"/>
  <c r="H283" i="20" s="1"/>
  <c r="E284" i="20"/>
  <c r="G284" i="20" s="1"/>
  <c r="H284" i="20" s="1"/>
  <c r="G285" i="20"/>
  <c r="H285" i="20" s="1"/>
  <c r="E286" i="20"/>
  <c r="G286" i="20"/>
  <c r="H286" i="20"/>
  <c r="E287" i="20"/>
  <c r="G287" i="20" s="1"/>
  <c r="H287" i="20"/>
  <c r="E288" i="20"/>
  <c r="G288" i="20"/>
  <c r="H288" i="20" s="1"/>
  <c r="E289" i="20"/>
  <c r="G289" i="20"/>
  <c r="H289" i="20" s="1"/>
  <c r="G290" i="20"/>
  <c r="H290" i="20"/>
  <c r="E291" i="20"/>
  <c r="E384" i="20" s="1"/>
  <c r="E292" i="20"/>
  <c r="G292" i="20" s="1"/>
  <c r="H292" i="20" s="1"/>
  <c r="E293" i="20"/>
  <c r="G293" i="20"/>
  <c r="H293" i="20" s="1"/>
  <c r="A294" i="20"/>
  <c r="B294" i="20"/>
  <c r="C294" i="20"/>
  <c r="A295" i="20"/>
  <c r="B295" i="20"/>
  <c r="C295" i="20"/>
  <c r="A296" i="20"/>
  <c r="B296" i="20"/>
  <c r="C296" i="20"/>
  <c r="A297" i="20"/>
  <c r="B297" i="20"/>
  <c r="C297" i="20"/>
  <c r="A298" i="20"/>
  <c r="B298" i="20"/>
  <c r="C298" i="20"/>
  <c r="A299" i="20"/>
  <c r="B299" i="20"/>
  <c r="C299" i="20"/>
  <c r="A300" i="20"/>
  <c r="B300" i="20"/>
  <c r="C300" i="20"/>
  <c r="A301" i="20"/>
  <c r="B301" i="20"/>
  <c r="C301" i="20"/>
  <c r="A302" i="20"/>
  <c r="B302" i="20"/>
  <c r="C302" i="20"/>
  <c r="A303" i="20"/>
  <c r="B303" i="20"/>
  <c r="C303" i="20"/>
  <c r="A304" i="20"/>
  <c r="C304" i="20"/>
  <c r="A305" i="20"/>
  <c r="C305" i="20"/>
  <c r="A306" i="20"/>
  <c r="C306" i="20"/>
  <c r="A307" i="20"/>
  <c r="C307" i="20"/>
  <c r="A308" i="20"/>
  <c r="C308" i="20"/>
  <c r="A309" i="20"/>
  <c r="B309" i="20"/>
  <c r="C309" i="20"/>
  <c r="A310" i="20"/>
  <c r="B310" i="20"/>
  <c r="C310" i="20"/>
  <c r="A311" i="20"/>
  <c r="B311" i="20"/>
  <c r="C311" i="20"/>
  <c r="A312" i="20"/>
  <c r="B312" i="20"/>
  <c r="C312" i="20"/>
  <c r="A313" i="20"/>
  <c r="B313" i="20"/>
  <c r="C313" i="20"/>
  <c r="A314" i="20"/>
  <c r="B314" i="20"/>
  <c r="C314" i="20"/>
  <c r="A315" i="20"/>
  <c r="B315" i="20"/>
  <c r="C315" i="20"/>
  <c r="A316" i="20"/>
  <c r="B316" i="20"/>
  <c r="C316" i="20"/>
  <c r="A317" i="20"/>
  <c r="B317" i="20"/>
  <c r="C317" i="20"/>
  <c r="A318" i="20"/>
  <c r="B318" i="20"/>
  <c r="C318" i="20"/>
  <c r="A319" i="20"/>
  <c r="C319" i="20"/>
  <c r="A320" i="20"/>
  <c r="C320" i="20"/>
  <c r="A321" i="20"/>
  <c r="C321" i="20"/>
  <c r="A322" i="20"/>
  <c r="C322" i="20"/>
  <c r="A323" i="20"/>
  <c r="C323" i="20"/>
  <c r="A324" i="20"/>
  <c r="B324" i="20"/>
  <c r="C324" i="20"/>
  <c r="B325" i="20"/>
  <c r="C325" i="20"/>
  <c r="A326" i="20"/>
  <c r="B326" i="20"/>
  <c r="C326" i="20"/>
  <c r="B327" i="20"/>
  <c r="C327" i="20"/>
  <c r="A328" i="20"/>
  <c r="B328" i="20"/>
  <c r="C328" i="20"/>
  <c r="A329" i="20"/>
  <c r="B329" i="20"/>
  <c r="C329" i="20"/>
  <c r="B330" i="20"/>
  <c r="C330" i="20"/>
  <c r="A331" i="20"/>
  <c r="B331" i="20"/>
  <c r="C331" i="20"/>
  <c r="B332" i="20"/>
  <c r="C332" i="20"/>
  <c r="A333" i="20"/>
  <c r="B333" i="20"/>
  <c r="C333" i="20"/>
  <c r="A334" i="20"/>
  <c r="C334" i="20"/>
  <c r="A335" i="20"/>
  <c r="C335" i="20"/>
  <c r="A336" i="20"/>
  <c r="C336" i="20"/>
  <c r="A337" i="20"/>
  <c r="C337" i="20"/>
  <c r="A338" i="20"/>
  <c r="C338" i="20"/>
  <c r="A339" i="20"/>
  <c r="C339" i="20"/>
  <c r="A340" i="20"/>
  <c r="C340" i="20"/>
  <c r="A341" i="20"/>
  <c r="C341" i="20"/>
  <c r="A342" i="20"/>
  <c r="C342" i="20"/>
  <c r="A343" i="20"/>
  <c r="C343" i="20"/>
  <c r="A344" i="20"/>
  <c r="C344" i="20"/>
  <c r="A345" i="20"/>
  <c r="C345" i="20"/>
  <c r="A346" i="20"/>
  <c r="C346" i="20"/>
  <c r="A347" i="20"/>
  <c r="C347" i="20"/>
  <c r="A348" i="20"/>
  <c r="C348" i="20"/>
  <c r="A349" i="20"/>
  <c r="C349" i="20"/>
  <c r="C350" i="20"/>
  <c r="A351" i="20"/>
  <c r="C351" i="20"/>
  <c r="A352" i="20"/>
  <c r="C352" i="20"/>
  <c r="A353" i="20"/>
  <c r="C353" i="20"/>
  <c r="A354" i="20"/>
  <c r="C354" i="20"/>
  <c r="A355" i="20"/>
  <c r="B355" i="20"/>
  <c r="C355" i="20"/>
  <c r="A356" i="20"/>
  <c r="B356" i="20"/>
  <c r="C356" i="20"/>
  <c r="A357" i="20"/>
  <c r="B357" i="20"/>
  <c r="C357" i="20"/>
  <c r="A358" i="20"/>
  <c r="B358" i="20"/>
  <c r="C358" i="20"/>
  <c r="A359" i="20"/>
  <c r="B359" i="20"/>
  <c r="C359" i="20"/>
  <c r="A360" i="20"/>
  <c r="B360" i="20"/>
  <c r="C360" i="20"/>
  <c r="A361" i="20"/>
  <c r="B361" i="20"/>
  <c r="C361" i="20"/>
  <c r="A362" i="20"/>
  <c r="B362" i="20"/>
  <c r="C362" i="20"/>
  <c r="A363" i="20"/>
  <c r="B363" i="20"/>
  <c r="C363" i="20"/>
  <c r="A364" i="20"/>
  <c r="C364" i="20"/>
  <c r="A365" i="20"/>
  <c r="C365" i="20"/>
  <c r="A366" i="20"/>
  <c r="C366" i="20"/>
  <c r="A367" i="20"/>
  <c r="C367" i="20"/>
  <c r="A368" i="20"/>
  <c r="C368" i="20"/>
  <c r="A369" i="20"/>
  <c r="C369" i="20"/>
  <c r="A370" i="20"/>
  <c r="B370" i="20"/>
  <c r="C370" i="20"/>
  <c r="A371" i="20"/>
  <c r="B371" i="20"/>
  <c r="C371" i="20"/>
  <c r="A372" i="20"/>
  <c r="B372" i="20"/>
  <c r="C372" i="20"/>
  <c r="A373" i="20"/>
  <c r="B373" i="20"/>
  <c r="C373" i="20"/>
  <c r="A374" i="20"/>
  <c r="B374" i="20"/>
  <c r="C374" i="20"/>
  <c r="A375" i="20"/>
  <c r="B375" i="20"/>
  <c r="C375" i="20"/>
  <c r="A376" i="20"/>
  <c r="B376" i="20"/>
  <c r="C376" i="20"/>
  <c r="A377" i="20"/>
  <c r="B377" i="20"/>
  <c r="C377" i="20"/>
  <c r="A378" i="20"/>
  <c r="B378" i="20"/>
  <c r="C378" i="20"/>
  <c r="A379" i="20"/>
  <c r="C379" i="20"/>
  <c r="A380" i="20"/>
  <c r="C380" i="20"/>
  <c r="A381" i="20"/>
  <c r="C381" i="20"/>
  <c r="A382" i="20"/>
  <c r="C382" i="20"/>
  <c r="A383" i="20"/>
  <c r="C383" i="20"/>
  <c r="H385" i="20"/>
  <c r="H386" i="20"/>
  <c r="H387" i="20"/>
  <c r="H389" i="20"/>
  <c r="H390" i="20"/>
  <c r="H391" i="20"/>
  <c r="E392" i="20"/>
  <c r="G392" i="20"/>
  <c r="H392" i="20" s="1"/>
  <c r="E393" i="20"/>
  <c r="G393" i="20"/>
  <c r="H393" i="20" s="1"/>
  <c r="D395" i="20"/>
  <c r="E395" i="20"/>
  <c r="G395" i="20"/>
  <c r="H395" i="20" s="1"/>
  <c r="F395" i="20"/>
  <c r="F396" i="20"/>
  <c r="F397" i="20"/>
  <c r="G397" i="20" s="1"/>
  <c r="H397" i="20" s="1"/>
  <c r="D401" i="20"/>
  <c r="E401" i="20"/>
  <c r="F401" i="20"/>
  <c r="G401" i="20"/>
  <c r="H401" i="20"/>
  <c r="E402" i="20"/>
  <c r="F402" i="20"/>
  <c r="G402" i="20"/>
  <c r="H402" i="20"/>
  <c r="E403" i="20"/>
  <c r="F403" i="20"/>
  <c r="G403" i="20"/>
  <c r="H403" i="20"/>
  <c r="C404" i="20"/>
  <c r="D404" i="20"/>
  <c r="E404" i="20"/>
  <c r="F404" i="20"/>
  <c r="G404" i="20"/>
  <c r="H404" i="20"/>
  <c r="D405" i="20"/>
  <c r="E405" i="20"/>
  <c r="F405" i="20"/>
  <c r="G405" i="20"/>
  <c r="H405" i="20" s="1"/>
  <c r="D409" i="20"/>
  <c r="E409" i="20"/>
  <c r="F409" i="20"/>
  <c r="G409" i="20"/>
  <c r="H409" i="20" s="1"/>
  <c r="R73" i="21"/>
  <c r="M68" i="19"/>
  <c r="N68" i="19" s="1"/>
  <c r="G388" i="22"/>
  <c r="H388" i="22" s="1"/>
  <c r="M56" i="19"/>
  <c r="N56" i="19"/>
  <c r="N62" i="19"/>
  <c r="M62" i="19"/>
  <c r="M73" i="19"/>
  <c r="K383" i="20" s="1"/>
  <c r="L383" i="20" s="1"/>
  <c r="N383" i="20" s="1"/>
  <c r="M71" i="19"/>
  <c r="K381" i="20" s="1"/>
  <c r="L381" i="20" s="1"/>
  <c r="N381" i="20" s="1"/>
  <c r="M69" i="19"/>
  <c r="K379" i="20"/>
  <c r="L379" i="20" s="1"/>
  <c r="N379" i="20" s="1"/>
  <c r="M67" i="19"/>
  <c r="K368" i="20"/>
  <c r="L368" i="20" s="1"/>
  <c r="N368" i="20" s="1"/>
  <c r="M66" i="19"/>
  <c r="K367" i="20" s="1"/>
  <c r="L367" i="20" s="1"/>
  <c r="M65" i="19"/>
  <c r="K366" i="20"/>
  <c r="L366" i="20" s="1"/>
  <c r="M64" i="19"/>
  <c r="K365" i="20"/>
  <c r="L365" i="20" s="1"/>
  <c r="M63" i="19"/>
  <c r="K364" i="20" s="1"/>
  <c r="L364" i="20" s="1"/>
  <c r="N364" i="20" s="1"/>
  <c r="M61" i="19"/>
  <c r="M60" i="19"/>
  <c r="M57" i="19"/>
  <c r="E385" i="22"/>
  <c r="E386" i="22" s="1"/>
  <c r="E390" i="22" s="1"/>
  <c r="E218" i="22"/>
  <c r="G218" i="22"/>
  <c r="H218" i="22" s="1"/>
  <c r="E217" i="22"/>
  <c r="G217" i="22" s="1"/>
  <c r="H217" i="22" s="1"/>
  <c r="E211" i="22"/>
  <c r="G211" i="22"/>
  <c r="H211" i="22" s="1"/>
  <c r="O68" i="21"/>
  <c r="P68" i="21" s="1"/>
  <c r="N60" i="21"/>
  <c r="J352" i="22" s="1"/>
  <c r="O60" i="21"/>
  <c r="K352" i="22" s="1"/>
  <c r="E94" i="20"/>
  <c r="G94" i="20" s="1"/>
  <c r="H94" i="20" s="1"/>
  <c r="E62" i="20"/>
  <c r="G62" i="20"/>
  <c r="H62" i="20" s="1"/>
  <c r="E60" i="20"/>
  <c r="G60" i="20" s="1"/>
  <c r="H60" i="20" s="1"/>
  <c r="E58" i="20"/>
  <c r="G58" i="20"/>
  <c r="H58" i="20" s="1"/>
  <c r="E55" i="20"/>
  <c r="G55" i="20" s="1"/>
  <c r="H55" i="20" s="1"/>
  <c r="E53" i="20"/>
  <c r="G53" i="20"/>
  <c r="H53" i="20" s="1"/>
  <c r="E51" i="20"/>
  <c r="G51" i="20" s="1"/>
  <c r="H51" i="20" s="1"/>
  <c r="E49" i="20"/>
  <c r="G49" i="20"/>
  <c r="H49" i="20" s="1"/>
  <c r="E47" i="20"/>
  <c r="G47" i="20" s="1"/>
  <c r="H47" i="20" s="1"/>
  <c r="E45" i="20"/>
  <c r="G45" i="20"/>
  <c r="H45" i="20" s="1"/>
  <c r="E43" i="20"/>
  <c r="G43" i="20" s="1"/>
  <c r="H43" i="20" s="1"/>
  <c r="E41" i="20"/>
  <c r="G41" i="20"/>
  <c r="H41" i="20" s="1"/>
  <c r="E39" i="20"/>
  <c r="G39" i="20" s="1"/>
  <c r="H39" i="20" s="1"/>
  <c r="E38" i="20"/>
  <c r="G38" i="20"/>
  <c r="H38" i="20" s="1"/>
  <c r="E36" i="20"/>
  <c r="G36" i="20" s="1"/>
  <c r="H36" i="20" s="1"/>
  <c r="E34" i="20"/>
  <c r="G34" i="20"/>
  <c r="H34" i="20" s="1"/>
  <c r="E29" i="20"/>
  <c r="G29" i="20" s="1"/>
  <c r="H29" i="20" s="1"/>
  <c r="E27" i="20"/>
  <c r="G27" i="20"/>
  <c r="H27" i="20" s="1"/>
  <c r="E25" i="20"/>
  <c r="G25" i="20" s="1"/>
  <c r="H25" i="20" s="1"/>
  <c r="E23" i="20"/>
  <c r="G23" i="20"/>
  <c r="H23" i="20" s="1"/>
  <c r="E389" i="22"/>
  <c r="E214" i="22"/>
  <c r="G214" i="22"/>
  <c r="H214" i="22" s="1"/>
  <c r="E213" i="22"/>
  <c r="G213" i="22" s="1"/>
  <c r="H213" i="22" s="1"/>
  <c r="N70" i="21"/>
  <c r="J380" i="22"/>
  <c r="O62" i="21"/>
  <c r="P62" i="21"/>
  <c r="N72" i="21"/>
  <c r="J382" i="22"/>
  <c r="N64" i="21"/>
  <c r="J365" i="22"/>
  <c r="G165" i="22"/>
  <c r="H165" i="22"/>
  <c r="E166" i="22"/>
  <c r="N66" i="21"/>
  <c r="J367" i="22" s="1"/>
  <c r="N58" i="21"/>
  <c r="J350" i="22" s="1"/>
  <c r="E107" i="22"/>
  <c r="G107" i="22" s="1"/>
  <c r="H107" i="22" s="1"/>
  <c r="E105" i="22"/>
  <c r="G105" i="22"/>
  <c r="H105" i="22" s="1"/>
  <c r="E103" i="22"/>
  <c r="G103" i="22" s="1"/>
  <c r="H103" i="22" s="1"/>
  <c r="E101" i="22"/>
  <c r="G101" i="22"/>
  <c r="H101" i="22" s="1"/>
  <c r="E99" i="22"/>
  <c r="G99" i="22" s="1"/>
  <c r="H99" i="22" s="1"/>
  <c r="E97" i="22"/>
  <c r="G97" i="22"/>
  <c r="H97" i="22" s="1"/>
  <c r="E95" i="22"/>
  <c r="G95" i="22" s="1"/>
  <c r="H95" i="22" s="1"/>
  <c r="E93" i="22"/>
  <c r="G93" i="22"/>
  <c r="H93" i="22" s="1"/>
  <c r="E91" i="22"/>
  <c r="G91" i="22" s="1"/>
  <c r="H91" i="22" s="1"/>
  <c r="E89" i="22"/>
  <c r="G89" i="22"/>
  <c r="H89" i="22" s="1"/>
  <c r="E87" i="22"/>
  <c r="G87" i="22" s="1"/>
  <c r="H87" i="22" s="1"/>
  <c r="E85" i="22"/>
  <c r="G85" i="22"/>
  <c r="H85" i="22" s="1"/>
  <c r="E83" i="22"/>
  <c r="G83" i="22" s="1"/>
  <c r="H83" i="22" s="1"/>
  <c r="E81" i="22"/>
  <c r="G81" i="22"/>
  <c r="H81" i="22" s="1"/>
  <c r="E79" i="22"/>
  <c r="G79" i="22" s="1"/>
  <c r="H79" i="22" s="1"/>
  <c r="E77" i="22"/>
  <c r="G77" i="22"/>
  <c r="H77" i="22" s="1"/>
  <c r="E75" i="22"/>
  <c r="G75" i="22" s="1"/>
  <c r="H75" i="22" s="1"/>
  <c r="E73" i="22"/>
  <c r="G73" i="22"/>
  <c r="H73" i="22" s="1"/>
  <c r="E71" i="22"/>
  <c r="G71" i="22" s="1"/>
  <c r="H71" i="22" s="1"/>
  <c r="E69" i="22"/>
  <c r="G69" i="22"/>
  <c r="H69" i="22" s="1"/>
  <c r="E67" i="22"/>
  <c r="G67" i="22" s="1"/>
  <c r="H67" i="22" s="1"/>
  <c r="E65" i="22"/>
  <c r="G65" i="22"/>
  <c r="H65" i="22" s="1"/>
  <c r="E63" i="22"/>
  <c r="G63" i="22" s="1"/>
  <c r="H63" i="22" s="1"/>
  <c r="E61" i="22"/>
  <c r="G61" i="22"/>
  <c r="H61" i="22" s="1"/>
  <c r="E59" i="22"/>
  <c r="G59" i="22" s="1"/>
  <c r="H59" i="22" s="1"/>
  <c r="E57" i="22"/>
  <c r="G57" i="22"/>
  <c r="H57" i="22" s="1"/>
  <c r="E54" i="22"/>
  <c r="G54" i="22" s="1"/>
  <c r="H54" i="22"/>
  <c r="E52" i="22"/>
  <c r="G52" i="22"/>
  <c r="H52" i="22" s="1"/>
  <c r="E50" i="22"/>
  <c r="G50" i="22" s="1"/>
  <c r="H50" i="22" s="1"/>
  <c r="E48" i="22"/>
  <c r="G48" i="22"/>
  <c r="H48" i="22" s="1"/>
  <c r="E46" i="22"/>
  <c r="G46" i="22" s="1"/>
  <c r="H46" i="22" s="1"/>
  <c r="E44" i="22"/>
  <c r="G44" i="22"/>
  <c r="H44" i="22" s="1"/>
  <c r="E42" i="22"/>
  <c r="G42" i="22" s="1"/>
  <c r="H42" i="22" s="1"/>
  <c r="E40" i="22"/>
  <c r="G40" i="22"/>
  <c r="H40" i="22" s="1"/>
  <c r="E37" i="22"/>
  <c r="G37" i="22" s="1"/>
  <c r="H37" i="22"/>
  <c r="E35" i="22"/>
  <c r="G35" i="22"/>
  <c r="H35" i="22" s="1"/>
  <c r="E33" i="22"/>
  <c r="G33" i="22" s="1"/>
  <c r="H33" i="22" s="1"/>
  <c r="E31" i="22"/>
  <c r="G31" i="22"/>
  <c r="H31" i="22" s="1"/>
  <c r="E29" i="22"/>
  <c r="G29" i="22" s="1"/>
  <c r="H29" i="22" s="1"/>
  <c r="E27" i="22"/>
  <c r="G27" i="22"/>
  <c r="H27" i="22" s="1"/>
  <c r="E25" i="22"/>
  <c r="G25" i="22" s="1"/>
  <c r="H25" i="22" s="1"/>
  <c r="E23" i="22"/>
  <c r="G23" i="22"/>
  <c r="H23" i="22" s="1"/>
  <c r="E21" i="22"/>
  <c r="G21" i="22" s="1"/>
  <c r="H21" i="22"/>
  <c r="E19" i="22"/>
  <c r="G19" i="22"/>
  <c r="H19" i="22" s="1"/>
  <c r="M434" i="23"/>
  <c r="M432" i="23"/>
  <c r="I423" i="23"/>
  <c r="I422" i="23"/>
  <c r="I421" i="23"/>
  <c r="M420" i="23"/>
  <c r="I366" i="23"/>
  <c r="M366" i="23"/>
  <c r="J318" i="23"/>
  <c r="I318" i="23"/>
  <c r="J316" i="23"/>
  <c r="I316" i="23"/>
  <c r="I313" i="23"/>
  <c r="M313" i="23"/>
  <c r="H255" i="23"/>
  <c r="H251" i="23"/>
  <c r="H220" i="23"/>
  <c r="I434" i="23"/>
  <c r="I433" i="23"/>
  <c r="I432" i="23"/>
  <c r="I420" i="23"/>
  <c r="I419" i="23"/>
  <c r="I319" i="23"/>
  <c r="M319" i="23"/>
  <c r="M310" i="23"/>
  <c r="J310" i="23"/>
  <c r="I310" i="23" s="1"/>
  <c r="M306" i="23"/>
  <c r="J306" i="23"/>
  <c r="I306" i="23"/>
  <c r="I304" i="23"/>
  <c r="I299" i="23"/>
  <c r="M292" i="23"/>
  <c r="J292" i="23"/>
  <c r="I292" i="23" s="1"/>
  <c r="M286" i="23"/>
  <c r="J286" i="23"/>
  <c r="I286" i="23"/>
  <c r="H234" i="23"/>
  <c r="E58" i="22"/>
  <c r="G58" i="22" s="1"/>
  <c r="H58" i="22" s="1"/>
  <c r="E55" i="22"/>
  <c r="G55" i="22"/>
  <c r="H55" i="22" s="1"/>
  <c r="E53" i="22"/>
  <c r="G53" i="22" s="1"/>
  <c r="H53" i="22"/>
  <c r="E51" i="22"/>
  <c r="G51" i="22"/>
  <c r="H51" i="22" s="1"/>
  <c r="E49" i="22"/>
  <c r="G49" i="22" s="1"/>
  <c r="H49" i="22" s="1"/>
  <c r="E47" i="22"/>
  <c r="G47" i="22"/>
  <c r="H47" i="22" s="1"/>
  <c r="E45" i="22"/>
  <c r="G45" i="22" s="1"/>
  <c r="H45" i="22" s="1"/>
  <c r="E43" i="22"/>
  <c r="G43" i="22"/>
  <c r="H43" i="22" s="1"/>
  <c r="E41" i="22"/>
  <c r="G41" i="22" s="1"/>
  <c r="H41" i="22" s="1"/>
  <c r="E39" i="22"/>
  <c r="G39" i="22"/>
  <c r="H39" i="22" s="1"/>
  <c r="E38" i="22"/>
  <c r="G38" i="22" s="1"/>
  <c r="H38" i="22"/>
  <c r="E36" i="22"/>
  <c r="G36" i="22"/>
  <c r="H36" i="22" s="1"/>
  <c r="E34" i="22"/>
  <c r="G34" i="22" s="1"/>
  <c r="H34" i="22" s="1"/>
  <c r="E32" i="22"/>
  <c r="G32" i="22"/>
  <c r="H32" i="22" s="1"/>
  <c r="E30" i="22"/>
  <c r="G30" i="22" s="1"/>
  <c r="H30" i="22" s="1"/>
  <c r="E28" i="22"/>
  <c r="G28" i="22"/>
  <c r="H28" i="22" s="1"/>
  <c r="E26" i="22"/>
  <c r="G26" i="22" s="1"/>
  <c r="H26" i="22" s="1"/>
  <c r="E24" i="22"/>
  <c r="G24" i="22"/>
  <c r="H24" i="22" s="1"/>
  <c r="E22" i="22"/>
  <c r="G22" i="22" s="1"/>
  <c r="H22" i="22" s="1"/>
  <c r="E20" i="22"/>
  <c r="G20" i="22"/>
  <c r="H20" i="22" s="1"/>
  <c r="E18" i="22"/>
  <c r="G18" i="22" s="1"/>
  <c r="H18" i="22" s="1"/>
  <c r="J414" i="23"/>
  <c r="I414" i="23"/>
  <c r="M298" i="23"/>
  <c r="J298" i="23"/>
  <c r="I298" i="23" s="1"/>
  <c r="M311" i="23"/>
  <c r="M307" i="23"/>
  <c r="M301" i="23"/>
  <c r="M299" i="23"/>
  <c r="M295" i="23"/>
  <c r="M293" i="23"/>
  <c r="M287" i="23"/>
  <c r="M281" i="23"/>
  <c r="M277" i="23"/>
  <c r="M271" i="23"/>
  <c r="M263" i="23"/>
  <c r="E264" i="23"/>
  <c r="G264" i="23"/>
  <c r="M255" i="23"/>
  <c r="M251" i="23"/>
  <c r="M249" i="23"/>
  <c r="M237" i="23"/>
  <c r="I235" i="23"/>
  <c r="I233" i="23"/>
  <c r="M223" i="23"/>
  <c r="I219" i="23"/>
  <c r="M218" i="23"/>
  <c r="M217" i="23"/>
  <c r="M216" i="23"/>
  <c r="M215" i="23"/>
  <c r="M214" i="23"/>
  <c r="M213" i="23"/>
  <c r="M212" i="23"/>
  <c r="M211" i="23"/>
  <c r="M210" i="23"/>
  <c r="I192" i="23"/>
  <c r="I191" i="23"/>
  <c r="I189" i="23"/>
  <c r="I188" i="23"/>
  <c r="I187" i="23"/>
  <c r="I185" i="23"/>
  <c r="I184" i="23"/>
  <c r="I183" i="23"/>
  <c r="I181" i="23"/>
  <c r="I180" i="23"/>
  <c r="I179" i="23"/>
  <c r="I177" i="23"/>
  <c r="I176" i="23"/>
  <c r="I174" i="23"/>
  <c r="I172" i="23"/>
  <c r="I170" i="23"/>
  <c r="I168" i="23"/>
  <c r="M164" i="23"/>
  <c r="M163" i="23"/>
  <c r="M162" i="23"/>
  <c r="I161" i="23"/>
  <c r="I160" i="23"/>
  <c r="I158" i="23"/>
  <c r="I156" i="23"/>
  <c r="I154" i="23"/>
  <c r="I150" i="23"/>
  <c r="I148" i="23"/>
  <c r="I146" i="23"/>
  <c r="J132" i="23"/>
  <c r="I132" i="23" s="1"/>
  <c r="M132" i="23"/>
  <c r="M126" i="23"/>
  <c r="J126" i="23"/>
  <c r="I126" i="23" s="1"/>
  <c r="M122" i="23"/>
  <c r="J122" i="23"/>
  <c r="I122" i="23"/>
  <c r="M118" i="23"/>
  <c r="J118" i="23"/>
  <c r="I118" i="23" s="1"/>
  <c r="M114" i="23"/>
  <c r="J114" i="23"/>
  <c r="I114" i="23"/>
  <c r="M110" i="23"/>
  <c r="J110" i="23"/>
  <c r="I110" i="23" s="1"/>
  <c r="M106" i="23"/>
  <c r="J106" i="23"/>
  <c r="I106" i="23"/>
  <c r="M102" i="23"/>
  <c r="J102" i="23"/>
  <c r="I102" i="23" s="1"/>
  <c r="M98" i="23"/>
  <c r="J98" i="23"/>
  <c r="I98" i="23"/>
  <c r="J96" i="23"/>
  <c r="I96" i="23"/>
  <c r="M96" i="23"/>
  <c r="J92" i="23"/>
  <c r="I92" i="23" s="1"/>
  <c r="M92" i="23"/>
  <c r="M90" i="23"/>
  <c r="J90" i="23"/>
  <c r="I90" i="23" s="1"/>
  <c r="M86" i="23"/>
  <c r="J86" i="23"/>
  <c r="I86" i="23"/>
  <c r="M82" i="23"/>
  <c r="J82" i="23"/>
  <c r="I82" i="23" s="1"/>
  <c r="M78" i="23"/>
  <c r="J78" i="23"/>
  <c r="I78" i="23"/>
  <c r="M74" i="23"/>
  <c r="J74" i="23"/>
  <c r="I74" i="23" s="1"/>
  <c r="M70" i="23"/>
  <c r="J70" i="23"/>
  <c r="I70" i="23"/>
  <c r="I62" i="23"/>
  <c r="J280" i="23"/>
  <c r="I280" i="23"/>
  <c r="J276" i="23"/>
  <c r="I276" i="23"/>
  <c r="J270" i="23"/>
  <c r="I270" i="23"/>
  <c r="J268" i="23"/>
  <c r="I268" i="23"/>
  <c r="J259" i="23"/>
  <c r="I259" i="23"/>
  <c r="J248" i="23"/>
  <c r="I248" i="23" s="1"/>
  <c r="J234" i="23"/>
  <c r="I234" i="23" s="1"/>
  <c r="J220" i="23"/>
  <c r="I220" i="23" s="1"/>
  <c r="J209" i="23"/>
  <c r="I209" i="23" s="1"/>
  <c r="J207" i="23"/>
  <c r="I207" i="23" s="1"/>
  <c r="J206" i="23"/>
  <c r="I206" i="23" s="1"/>
  <c r="J205" i="23"/>
  <c r="I205" i="23" s="1"/>
  <c r="J204" i="23"/>
  <c r="I204" i="23" s="1"/>
  <c r="J203" i="23"/>
  <c r="I203" i="23" s="1"/>
  <c r="J202" i="23"/>
  <c r="I202" i="23" s="1"/>
  <c r="J201" i="23"/>
  <c r="I201" i="23" s="1"/>
  <c r="J200" i="23"/>
  <c r="I200" i="23" s="1"/>
  <c r="J199" i="23"/>
  <c r="I199" i="23" s="1"/>
  <c r="J198" i="23"/>
  <c r="I198" i="23" s="1"/>
  <c r="J197" i="23"/>
  <c r="I197" i="23" s="1"/>
  <c r="J196" i="23"/>
  <c r="I196" i="23" s="1"/>
  <c r="J195" i="23"/>
  <c r="I195" i="23" s="1"/>
  <c r="J194" i="23"/>
  <c r="I194" i="23" s="1"/>
  <c r="J193" i="23"/>
  <c r="I193" i="23" s="1"/>
  <c r="I164" i="23"/>
  <c r="I163" i="23"/>
  <c r="I162" i="23"/>
  <c r="I144" i="23"/>
  <c r="M143" i="23"/>
  <c r="I142" i="23"/>
  <c r="M141" i="23"/>
  <c r="I140" i="23"/>
  <c r="J137" i="23"/>
  <c r="I137" i="23" s="1"/>
  <c r="M135" i="23"/>
  <c r="J135" i="23"/>
  <c r="I135" i="23"/>
  <c r="J131" i="23"/>
  <c r="I131" i="23"/>
  <c r="M131" i="23"/>
  <c r="M129" i="23"/>
  <c r="J129" i="23"/>
  <c r="I129" i="23"/>
  <c r="M125" i="23"/>
  <c r="J125" i="23"/>
  <c r="I125" i="23" s="1"/>
  <c r="M121" i="23"/>
  <c r="J121" i="23"/>
  <c r="I121" i="23"/>
  <c r="M117" i="23"/>
  <c r="J117" i="23"/>
  <c r="I117" i="23" s="1"/>
  <c r="M113" i="23"/>
  <c r="J113" i="23"/>
  <c r="I113" i="23"/>
  <c r="M109" i="23"/>
  <c r="J109" i="23"/>
  <c r="I109" i="23" s="1"/>
  <c r="M105" i="23"/>
  <c r="J105" i="23"/>
  <c r="I105" i="23"/>
  <c r="M101" i="23"/>
  <c r="J101" i="23"/>
  <c r="I101" i="23" s="1"/>
  <c r="M97" i="23"/>
  <c r="J97" i="23"/>
  <c r="I97" i="23"/>
  <c r="M93" i="23"/>
  <c r="J93" i="23"/>
  <c r="I93" i="23" s="1"/>
  <c r="M89" i="23"/>
  <c r="J89" i="23"/>
  <c r="I89" i="23"/>
  <c r="M85" i="23"/>
  <c r="J85" i="23"/>
  <c r="I85" i="23" s="1"/>
  <c r="M81" i="23"/>
  <c r="J81" i="23"/>
  <c r="I81" i="23"/>
  <c r="M77" i="23"/>
  <c r="J77" i="23"/>
  <c r="I77" i="23" s="1"/>
  <c r="M73" i="23"/>
  <c r="J73" i="23"/>
  <c r="I73" i="23"/>
  <c r="M69" i="23"/>
  <c r="J69" i="23"/>
  <c r="I69" i="23" s="1"/>
  <c r="M68" i="23"/>
  <c r="J68" i="23"/>
  <c r="I68" i="23"/>
  <c r="M67" i="23"/>
  <c r="J67" i="23"/>
  <c r="I67" i="23" s="1"/>
  <c r="M66" i="23"/>
  <c r="J66" i="23"/>
  <c r="I66" i="23"/>
  <c r="M65" i="23"/>
  <c r="J65" i="23"/>
  <c r="I65" i="23" s="1"/>
  <c r="I61" i="23"/>
  <c r="J130" i="23"/>
  <c r="I130" i="23"/>
  <c r="M130" i="23"/>
  <c r="M128" i="23"/>
  <c r="J128" i="23"/>
  <c r="I128" i="23"/>
  <c r="M124" i="23"/>
  <c r="J124" i="23"/>
  <c r="I124" i="23" s="1"/>
  <c r="M120" i="23"/>
  <c r="J120" i="23"/>
  <c r="I120" i="23"/>
  <c r="M116" i="23"/>
  <c r="J116" i="23"/>
  <c r="I116" i="23" s="1"/>
  <c r="M112" i="23"/>
  <c r="J112" i="23"/>
  <c r="I112" i="23"/>
  <c r="M108" i="23"/>
  <c r="J108" i="23"/>
  <c r="I108" i="23" s="1"/>
  <c r="M104" i="23"/>
  <c r="J104" i="23"/>
  <c r="I104" i="23"/>
  <c r="M100" i="23"/>
  <c r="J100" i="23"/>
  <c r="I100" i="23" s="1"/>
  <c r="J94" i="23"/>
  <c r="I94" i="23" s="1"/>
  <c r="M94" i="23"/>
  <c r="M88" i="23"/>
  <c r="J88" i="23"/>
  <c r="I88" i="23" s="1"/>
  <c r="M84" i="23"/>
  <c r="J84" i="23"/>
  <c r="I84" i="23"/>
  <c r="M80" i="23"/>
  <c r="J80" i="23"/>
  <c r="I80" i="23" s="1"/>
  <c r="M76" i="23"/>
  <c r="J76" i="23"/>
  <c r="I76" i="23"/>
  <c r="M72" i="23"/>
  <c r="J72" i="23"/>
  <c r="I72" i="23" s="1"/>
  <c r="I143" i="23"/>
  <c r="I141" i="23"/>
  <c r="J133" i="23"/>
  <c r="I133" i="23" s="1"/>
  <c r="M133" i="23"/>
  <c r="M127" i="23"/>
  <c r="J127" i="23"/>
  <c r="I127" i="23" s="1"/>
  <c r="M123" i="23"/>
  <c r="J123" i="23"/>
  <c r="I123" i="23"/>
  <c r="M119" i="23"/>
  <c r="J119" i="23"/>
  <c r="I119" i="23" s="1"/>
  <c r="M115" i="23"/>
  <c r="J115" i="23"/>
  <c r="I115" i="23"/>
  <c r="M111" i="23"/>
  <c r="J111" i="23"/>
  <c r="I111" i="23" s="1"/>
  <c r="M107" i="23"/>
  <c r="J107" i="23"/>
  <c r="I107" i="23"/>
  <c r="M103" i="23"/>
  <c r="J103" i="23"/>
  <c r="I103" i="23" s="1"/>
  <c r="M99" i="23"/>
  <c r="J99" i="23"/>
  <c r="I99" i="23"/>
  <c r="M95" i="23"/>
  <c r="J95" i="23"/>
  <c r="I95" i="23" s="1"/>
  <c r="M91" i="23"/>
  <c r="J91" i="23"/>
  <c r="I91" i="23"/>
  <c r="M87" i="23"/>
  <c r="J87" i="23"/>
  <c r="I87" i="23" s="1"/>
  <c r="M83" i="23"/>
  <c r="J83" i="23"/>
  <c r="I83" i="23"/>
  <c r="M79" i="23"/>
  <c r="J79" i="23"/>
  <c r="I79" i="23" s="1"/>
  <c r="M75" i="23"/>
  <c r="J75" i="23"/>
  <c r="I75" i="23"/>
  <c r="M71" i="23"/>
  <c r="J71" i="23"/>
  <c r="I71" i="23" s="1"/>
  <c r="J56" i="23"/>
  <c r="I56" i="23" s="1"/>
  <c r="E69" i="23"/>
  <c r="G69" i="23" s="1"/>
  <c r="H69" i="23" s="1"/>
  <c r="E68" i="23"/>
  <c r="G68" i="23"/>
  <c r="H68" i="23" s="1"/>
  <c r="E67" i="23"/>
  <c r="G67" i="23" s="1"/>
  <c r="H67" i="23" s="1"/>
  <c r="E66" i="23"/>
  <c r="G66" i="23"/>
  <c r="H66" i="23" s="1"/>
  <c r="E65" i="23"/>
  <c r="G65" i="23" s="1"/>
  <c r="H65" i="23" s="1"/>
  <c r="E18" i="23"/>
  <c r="G18" i="23"/>
  <c r="H18" i="23" s="1"/>
  <c r="N365" i="20"/>
  <c r="N367" i="20"/>
  <c r="E167" i="22"/>
  <c r="G167" i="22"/>
  <c r="H167" i="22" s="1"/>
  <c r="G166" i="22"/>
  <c r="H166" i="22" s="1"/>
  <c r="O72" i="21"/>
  <c r="K382" i="22" s="1"/>
  <c r="O70" i="21"/>
  <c r="K380" i="22" s="1"/>
  <c r="L380" i="22" s="1"/>
  <c r="N380" i="22" s="1"/>
  <c r="L352" i="22"/>
  <c r="N352" i="22" s="1"/>
  <c r="G384" i="22"/>
  <c r="H384" i="22" s="1"/>
  <c r="L382" i="22"/>
  <c r="N382" i="22" s="1"/>
  <c r="O66" i="21"/>
  <c r="K367" i="22" s="1"/>
  <c r="O64" i="21"/>
  <c r="K365" i="22" s="1"/>
  <c r="I413" i="23"/>
  <c r="L367" i="22"/>
  <c r="N367" i="22" s="1"/>
  <c r="L365" i="22"/>
  <c r="N365" i="22" s="1"/>
  <c r="N366" i="20"/>
  <c r="L210" i="22"/>
  <c r="N210" i="22" s="1"/>
  <c r="B319" i="20"/>
  <c r="B305" i="20"/>
  <c r="B382" i="20"/>
  <c r="B380" i="20"/>
  <c r="L205" i="22"/>
  <c r="K205" i="22" s="1"/>
  <c r="J205" i="22" s="1"/>
  <c r="K17" i="20"/>
  <c r="J17" i="20" s="1"/>
  <c r="C398" i="23"/>
  <c r="C370" i="23"/>
  <c r="C369" i="23"/>
  <c r="C358" i="23"/>
  <c r="C349" i="23"/>
  <c r="C345" i="23"/>
  <c r="C341" i="23"/>
  <c r="C337" i="23"/>
  <c r="C336" i="23"/>
  <c r="C332" i="23"/>
  <c r="C324" i="23"/>
  <c r="B279" i="23"/>
  <c r="B97" i="23"/>
  <c r="K252" i="20"/>
  <c r="J252" i="20" s="1"/>
  <c r="O134" i="20"/>
  <c r="K134" i="20"/>
  <c r="J134" i="20" s="1"/>
  <c r="B368" i="20"/>
  <c r="B366" i="20"/>
  <c r="B364" i="20"/>
  <c r="B337" i="20"/>
  <c r="B335" i="20"/>
  <c r="B352" i="20"/>
  <c r="B350" i="20"/>
  <c r="B348" i="20"/>
  <c r="B346" i="20"/>
  <c r="B344" i="20"/>
  <c r="B342" i="20"/>
  <c r="B340" i="20"/>
  <c r="B323" i="20"/>
  <c r="B321" i="20"/>
  <c r="B381" i="20"/>
  <c r="B365" i="20"/>
  <c r="B353" i="20"/>
  <c r="B349" i="20"/>
  <c r="B345" i="20"/>
  <c r="B341" i="20"/>
  <c r="B320" i="20"/>
  <c r="B383" i="20"/>
  <c r="B379" i="20"/>
  <c r="B367" i="20"/>
  <c r="B351" i="20"/>
  <c r="B347" i="20"/>
  <c r="B343" i="20"/>
  <c r="K165" i="20"/>
  <c r="J165" i="20" s="1"/>
  <c r="O267" i="20"/>
  <c r="K267" i="20"/>
  <c r="J267" i="20" s="1"/>
  <c r="K56" i="20"/>
  <c r="J56" i="20" s="1"/>
  <c r="C410" i="23"/>
  <c r="B154" i="23"/>
  <c r="B95" i="23"/>
  <c r="K290" i="20"/>
  <c r="J290" i="20" s="1"/>
  <c r="C362" i="23"/>
  <c r="C331" i="23"/>
  <c r="N131" i="23"/>
  <c r="N205" i="23"/>
  <c r="L135" i="22"/>
  <c r="N135" i="22" s="1"/>
  <c r="N24" i="23"/>
  <c r="N135" i="23"/>
  <c r="N152" i="23"/>
  <c r="G401" i="22"/>
  <c r="H401" i="22"/>
  <c r="G432" i="23"/>
  <c r="H432" i="23"/>
  <c r="N149" i="23"/>
  <c r="L149" i="22"/>
  <c r="N149" i="22" s="1"/>
  <c r="N139" i="23"/>
  <c r="L139" i="22"/>
  <c r="L137" i="22"/>
  <c r="N137" i="23"/>
  <c r="N45" i="23"/>
  <c r="L45" i="22"/>
  <c r="K45" i="22" s="1"/>
  <c r="J45" i="22" s="1"/>
  <c r="L103" i="22"/>
  <c r="K103" i="22" s="1"/>
  <c r="J103" i="22" s="1"/>
  <c r="L194" i="22"/>
  <c r="N194" i="22" s="1"/>
  <c r="N194" i="23"/>
  <c r="L197" i="22"/>
  <c r="N197" i="22" s="1"/>
  <c r="N197" i="23"/>
  <c r="N178" i="23"/>
  <c r="L178" i="22"/>
  <c r="N163" i="23"/>
  <c r="L163" i="22"/>
  <c r="N28" i="23"/>
  <c r="L28" i="22"/>
  <c r="N77" i="23"/>
  <c r="L77" i="22"/>
  <c r="N181" i="23"/>
  <c r="L181" i="22"/>
  <c r="N181" i="22" s="1"/>
  <c r="L134" i="22"/>
  <c r="N134" i="23"/>
  <c r="L108" i="22"/>
  <c r="N191" i="23"/>
  <c r="L191" i="22"/>
  <c r="N103" i="23"/>
  <c r="L244" i="22"/>
  <c r="K244" i="22" s="1"/>
  <c r="J244" i="22" s="1"/>
  <c r="N46" i="23"/>
  <c r="L112" i="22"/>
  <c r="N112" i="23"/>
  <c r="L280" i="22"/>
  <c r="N280" i="22" s="1"/>
  <c r="L293" i="22"/>
  <c r="K404" i="22"/>
  <c r="J404" i="22" s="1"/>
  <c r="B338" i="20"/>
  <c r="A330" i="20"/>
  <c r="B308" i="20"/>
  <c r="B306" i="20"/>
  <c r="O402" i="20"/>
  <c r="K402" i="20"/>
  <c r="J402" i="20" s="1"/>
  <c r="C401" i="23"/>
  <c r="C389" i="23"/>
  <c r="A327" i="20"/>
  <c r="A332" i="20"/>
  <c r="C387" i="23"/>
  <c r="C359" i="23"/>
  <c r="B334" i="20"/>
  <c r="A325" i="20"/>
  <c r="O277" i="20"/>
  <c r="C322" i="23"/>
  <c r="B96" i="23"/>
  <c r="B304" i="20"/>
  <c r="B322" i="20"/>
  <c r="B307" i="20"/>
  <c r="B31" i="23"/>
  <c r="B336" i="20"/>
  <c r="N209" i="23"/>
  <c r="N186" i="23"/>
  <c r="L186" i="22"/>
  <c r="N22" i="23"/>
  <c r="L283" i="22"/>
  <c r="N283" i="22" s="1"/>
  <c r="L116" i="22"/>
  <c r="N116" i="22" s="1"/>
  <c r="N116" i="23"/>
  <c r="N183" i="23"/>
  <c r="L183" i="22"/>
  <c r="N59" i="23"/>
  <c r="L59" i="22"/>
  <c r="K59" i="22" s="1"/>
  <c r="L48" i="22"/>
  <c r="N48" i="23"/>
  <c r="L220" i="22"/>
  <c r="N220" i="22" s="1"/>
  <c r="N51" i="23"/>
  <c r="L51" i="22"/>
  <c r="N51" i="22" s="1"/>
  <c r="L187" i="22"/>
  <c r="L109" i="22"/>
  <c r="N109" i="22" s="1"/>
  <c r="N109" i="23"/>
  <c r="L189" i="22"/>
  <c r="N189" i="22" s="1"/>
  <c r="N189" i="23"/>
  <c r="L131" i="22"/>
  <c r="L235" i="22"/>
  <c r="K235" i="22" s="1"/>
  <c r="L22" i="22"/>
  <c r="N22" i="22" s="1"/>
  <c r="L114" i="22"/>
  <c r="N114" i="22" s="1"/>
  <c r="N114" i="23"/>
  <c r="N160" i="23"/>
  <c r="L249" i="22"/>
  <c r="N249" i="22" s="1"/>
  <c r="L259" i="22"/>
  <c r="A350" i="20"/>
  <c r="L266" i="22"/>
  <c r="N266" i="22" s="1"/>
  <c r="L133" i="22"/>
  <c r="N187" i="23"/>
  <c r="N23" i="23"/>
  <c r="L78" i="22"/>
  <c r="K78" i="22" s="1"/>
  <c r="J78" i="22" s="1"/>
  <c r="L29" i="22"/>
  <c r="K29" i="22" s="1"/>
  <c r="J29" i="22" s="1"/>
  <c r="N144" i="23"/>
  <c r="L46" i="22"/>
  <c r="L136" i="22"/>
  <c r="N91" i="23"/>
  <c r="N108" i="23"/>
  <c r="N203" i="23"/>
  <c r="N171" i="23"/>
  <c r="N29" i="23"/>
  <c r="L117" i="22"/>
  <c r="K175" i="22"/>
  <c r="J175" i="22" s="1"/>
  <c r="L166" i="22"/>
  <c r="K166" i="22" s="1"/>
  <c r="J166" i="22" s="1"/>
  <c r="N78" i="23"/>
  <c r="L238" i="22"/>
  <c r="N238" i="22" s="1"/>
  <c r="L273" i="22"/>
  <c r="N167" i="23"/>
  <c r="N205" i="22"/>
  <c r="N207" i="22"/>
  <c r="L248" i="22"/>
  <c r="N248" i="22" s="1"/>
  <c r="L88" i="22"/>
  <c r="L55" i="22"/>
  <c r="L44" i="22"/>
  <c r="K44" i="22" s="1"/>
  <c r="J44" i="22" s="1"/>
  <c r="N38" i="23"/>
  <c r="L38" i="22"/>
  <c r="N32" i="23"/>
  <c r="L26" i="22"/>
  <c r="N26" i="22" s="1"/>
  <c r="N20" i="23"/>
  <c r="N147" i="23"/>
  <c r="L142" i="22"/>
  <c r="K142" i="22" s="1"/>
  <c r="N130" i="23"/>
  <c r="L125" i="22"/>
  <c r="N125" i="22" s="1"/>
  <c r="N125" i="23"/>
  <c r="L105" i="22"/>
  <c r="N100" i="23"/>
  <c r="N94" i="23"/>
  <c r="N206" i="23"/>
  <c r="L206" i="22"/>
  <c r="N206" i="22" s="1"/>
  <c r="N190" i="23"/>
  <c r="L190" i="22"/>
  <c r="K190" i="22" s="1"/>
  <c r="L184" i="22"/>
  <c r="N179" i="23"/>
  <c r="L168" i="22"/>
  <c r="L162" i="22"/>
  <c r="N162" i="22" s="1"/>
  <c r="L251" i="22"/>
  <c r="N251" i="22" s="1"/>
  <c r="L247" i="22"/>
  <c r="K247" i="22" s="1"/>
  <c r="L241" i="22"/>
  <c r="K241" i="22" s="1"/>
  <c r="J241" i="22" s="1"/>
  <c r="L237" i="22"/>
  <c r="K237" i="22" s="1"/>
  <c r="L176" i="22"/>
  <c r="K176" i="22" s="1"/>
  <c r="L73" i="22"/>
  <c r="N73" i="22" s="1"/>
  <c r="N73" i="23"/>
  <c r="L286" i="22"/>
  <c r="N286" i="22" s="1"/>
  <c r="L64" i="22"/>
  <c r="K64" i="22" s="1"/>
  <c r="N64" i="23"/>
  <c r="L219" i="22"/>
  <c r="N63" i="23"/>
  <c r="L63" i="22"/>
  <c r="N63" i="22" s="1"/>
  <c r="L95" i="22"/>
  <c r="N95" i="22" s="1"/>
  <c r="N62" i="23"/>
  <c r="N202" i="23"/>
  <c r="L202" i="22"/>
  <c r="K197" i="22"/>
  <c r="J197" i="22" s="1"/>
  <c r="N93" i="23"/>
  <c r="N198" i="23"/>
  <c r="L182" i="22"/>
  <c r="N182" i="22" s="1"/>
  <c r="L239" i="22"/>
  <c r="N106" i="23"/>
  <c r="L106" i="22"/>
  <c r="N106" i="22" s="1"/>
  <c r="N200" i="23"/>
  <c r="L200" i="22"/>
  <c r="K200" i="22" s="1"/>
  <c r="L279" i="22"/>
  <c r="N279" i="22" s="1"/>
  <c r="N199" i="23"/>
  <c r="L199" i="22"/>
  <c r="N199" i="22" s="1"/>
  <c r="N55" i="22"/>
  <c r="L269" i="22"/>
  <c r="K269" i="22" s="1"/>
  <c r="N79" i="23"/>
  <c r="L79" i="22"/>
  <c r="N79" i="22" s="1"/>
  <c r="L393" i="22"/>
  <c r="K393" i="22" s="1"/>
  <c r="J393" i="22" s="1"/>
  <c r="L61" i="22"/>
  <c r="N61" i="22" s="1"/>
  <c r="N61" i="23"/>
  <c r="N213" i="23"/>
  <c r="L213" i="22"/>
  <c r="K213" i="22" s="1"/>
  <c r="L216" i="22"/>
  <c r="K216" i="22" s="1"/>
  <c r="N216" i="23"/>
  <c r="N211" i="23"/>
  <c r="O263" i="20"/>
  <c r="O64" i="20"/>
  <c r="C402" i="23"/>
  <c r="C397" i="23"/>
  <c r="C381" i="23"/>
  <c r="C373" i="23"/>
  <c r="C339" i="23"/>
  <c r="C334" i="23"/>
  <c r="B166" i="23"/>
  <c r="B139" i="23"/>
  <c r="B33" i="23"/>
  <c r="C409" i="23"/>
  <c r="C391" i="23"/>
  <c r="C350" i="23"/>
  <c r="C327" i="23"/>
  <c r="O404" i="20"/>
  <c r="C392" i="23"/>
  <c r="C353" i="23"/>
  <c r="C385" i="23"/>
  <c r="C354" i="23"/>
  <c r="C394" i="23"/>
  <c r="C386" i="23"/>
  <c r="C375" i="23"/>
  <c r="C326" i="23"/>
  <c r="N86" i="22"/>
  <c r="K26" i="22"/>
  <c r="J26" i="22" s="1"/>
  <c r="N32" i="22"/>
  <c r="N176" i="22"/>
  <c r="N241" i="22"/>
  <c r="K202" i="22"/>
  <c r="N393" i="22"/>
  <c r="R69" i="21"/>
  <c r="R71" i="21"/>
  <c r="J413" i="23"/>
  <c r="R70" i="21"/>
  <c r="R72" i="21"/>
  <c r="Q72" i="21"/>
  <c r="Q73" i="21"/>
  <c r="Q69" i="21"/>
  <c r="Q70" i="21"/>
  <c r="Q71" i="21"/>
  <c r="J407" i="23"/>
  <c r="K377" i="22"/>
  <c r="I407" i="23"/>
  <c r="J377" i="22"/>
  <c r="L377" i="22" s="1"/>
  <c r="N377" i="22" s="1"/>
  <c r="J377" i="20"/>
  <c r="I408" i="23"/>
  <c r="J378" i="22"/>
  <c r="L378" i="22" s="1"/>
  <c r="N378" i="22" s="1"/>
  <c r="J406" i="23"/>
  <c r="K376" i="22"/>
  <c r="L376" i="22" s="1"/>
  <c r="N376" i="22" s="1"/>
  <c r="J376" i="22"/>
  <c r="I406" i="23"/>
  <c r="K375" i="22"/>
  <c r="K375" i="20"/>
  <c r="J405" i="23"/>
  <c r="K372" i="20"/>
  <c r="J402" i="23"/>
  <c r="K372" i="22"/>
  <c r="J401" i="23"/>
  <c r="K371" i="22"/>
  <c r="I404" i="23"/>
  <c r="J374" i="22"/>
  <c r="I403" i="23"/>
  <c r="J373" i="22"/>
  <c r="K373" i="22"/>
  <c r="J403" i="23"/>
  <c r="K373" i="20"/>
  <c r="I401" i="23"/>
  <c r="J371" i="22"/>
  <c r="J372" i="22"/>
  <c r="I402" i="23"/>
  <c r="J404" i="23"/>
  <c r="K374" i="22"/>
  <c r="I405" i="23"/>
  <c r="J375" i="22"/>
  <c r="J400" i="23"/>
  <c r="K370" i="20"/>
  <c r="K370" i="22"/>
  <c r="I400" i="23"/>
  <c r="K400" i="23" s="1"/>
  <c r="M400" i="23" s="1"/>
  <c r="J370" i="22"/>
  <c r="L370" i="22" s="1"/>
  <c r="N370" i="22" s="1"/>
  <c r="J370" i="20"/>
  <c r="J410" i="23"/>
  <c r="R68" i="21"/>
  <c r="R62" i="21"/>
  <c r="I409" i="23"/>
  <c r="J412" i="23"/>
  <c r="I411" i="23"/>
  <c r="K411" i="23" s="1"/>
  <c r="M411" i="23" s="1"/>
  <c r="I412" i="23"/>
  <c r="K412" i="23" s="1"/>
  <c r="M412" i="23" s="1"/>
  <c r="I410" i="23"/>
  <c r="K410" i="23"/>
  <c r="M410" i="23" s="1"/>
  <c r="J411" i="23"/>
  <c r="Q68" i="21"/>
  <c r="Q62" i="21"/>
  <c r="J408" i="23"/>
  <c r="K378" i="22"/>
  <c r="J378" i="20"/>
  <c r="L378" i="20" s="1"/>
  <c r="K377" i="20"/>
  <c r="K406" i="23"/>
  <c r="M406" i="23" s="1"/>
  <c r="J376" i="20"/>
  <c r="K376" i="20"/>
  <c r="J373" i="20"/>
  <c r="K371" i="20"/>
  <c r="L371" i="22"/>
  <c r="N371" i="22" s="1"/>
  <c r="J375" i="20"/>
  <c r="J372" i="20"/>
  <c r="J374" i="20"/>
  <c r="J409" i="23"/>
  <c r="K378" i="20"/>
  <c r="J370" i="23"/>
  <c r="J355" i="22"/>
  <c r="I385" i="23"/>
  <c r="J385" i="23"/>
  <c r="K385" i="23" s="1"/>
  <c r="M385" i="23" s="1"/>
  <c r="K340" i="20"/>
  <c r="K355" i="20"/>
  <c r="K355" i="22"/>
  <c r="K286" i="22"/>
  <c r="J286" i="22" s="1"/>
  <c r="N202" i="22"/>
  <c r="K206" i="22"/>
  <c r="J206" i="22" s="1"/>
  <c r="K17" i="22"/>
  <c r="J17" i="22" s="1"/>
  <c r="K32" i="22"/>
  <c r="J32" i="22" s="1"/>
  <c r="L268" i="22"/>
  <c r="N268" i="22" s="1"/>
  <c r="L264" i="22"/>
  <c r="K264" i="22" s="1"/>
  <c r="L258" i="22"/>
  <c r="K258" i="22" s="1"/>
  <c r="L62" i="22"/>
  <c r="N62" i="22" s="1"/>
  <c r="L24" i="22"/>
  <c r="J24" i="22" s="1"/>
  <c r="N136" i="23"/>
  <c r="L113" i="22"/>
  <c r="N113" i="22" s="1"/>
  <c r="N105" i="23"/>
  <c r="L97" i="22"/>
  <c r="N97" i="22" s="1"/>
  <c r="L195" i="22"/>
  <c r="K195" i="22" s="1"/>
  <c r="J195" i="22" s="1"/>
  <c r="L192" i="22"/>
  <c r="K192" i="22" s="1"/>
  <c r="J192" i="22" s="1"/>
  <c r="N176" i="23"/>
  <c r="L261" i="22"/>
  <c r="N261" i="22" s="1"/>
  <c r="L40" i="22"/>
  <c r="N40" i="22" s="1"/>
  <c r="N26" i="23"/>
  <c r="L23" i="22"/>
  <c r="N23" i="22" s="1"/>
  <c r="L128" i="22"/>
  <c r="N128" i="22" s="1"/>
  <c r="L100" i="22"/>
  <c r="K100" i="22" s="1"/>
  <c r="J100" i="22" s="1"/>
  <c r="N174" i="23"/>
  <c r="N168" i="23"/>
  <c r="I370" i="23"/>
  <c r="K340" i="22"/>
  <c r="J340" i="22"/>
  <c r="J340" i="20"/>
  <c r="R57" i="21"/>
  <c r="Q57" i="21"/>
  <c r="J349" i="20"/>
  <c r="J379" i="23"/>
  <c r="J372" i="23"/>
  <c r="K342" i="22"/>
  <c r="K356" i="22"/>
  <c r="J386" i="23"/>
  <c r="K356" i="20"/>
  <c r="K341" i="22"/>
  <c r="J371" i="23"/>
  <c r="J387" i="23"/>
  <c r="K357" i="22"/>
  <c r="J357" i="20"/>
  <c r="J357" i="22"/>
  <c r="I387" i="23"/>
  <c r="K387" i="23" s="1"/>
  <c r="M387" i="23" s="1"/>
  <c r="J356" i="20"/>
  <c r="I386" i="23"/>
  <c r="J356" i="22"/>
  <c r="R58" i="21"/>
  <c r="Q58" i="21"/>
  <c r="I379" i="23"/>
  <c r="K379" i="23" s="1"/>
  <c r="M379" i="23" s="1"/>
  <c r="Q63" i="21"/>
  <c r="J341" i="22"/>
  <c r="L341" i="22"/>
  <c r="N341" i="22" s="1"/>
  <c r="I371" i="23"/>
  <c r="K371" i="23"/>
  <c r="M371" i="23" s="1"/>
  <c r="R63" i="21"/>
  <c r="J342" i="22"/>
  <c r="L342" i="22"/>
  <c r="N342" i="22" s="1"/>
  <c r="I372" i="23"/>
  <c r="K372" i="23" s="1"/>
  <c r="M372" i="23" s="1"/>
  <c r="I394" i="23"/>
  <c r="J350" i="20"/>
  <c r="I388" i="23"/>
  <c r="J358" i="22"/>
  <c r="L358" i="22" s="1"/>
  <c r="N358" i="22" s="1"/>
  <c r="I373" i="23"/>
  <c r="J343" i="22"/>
  <c r="R59" i="21"/>
  <c r="K343" i="22"/>
  <c r="J373" i="23"/>
  <c r="K373" i="23" s="1"/>
  <c r="M373" i="23" s="1"/>
  <c r="I380" i="23"/>
  <c r="Q59" i="21"/>
  <c r="Q64" i="21"/>
  <c r="K341" i="20"/>
  <c r="K342" i="20"/>
  <c r="R64" i="21"/>
  <c r="K357" i="20"/>
  <c r="J344" i="22"/>
  <c r="I374" i="23"/>
  <c r="J395" i="23"/>
  <c r="I395" i="23"/>
  <c r="J388" i="23"/>
  <c r="K388" i="23" s="1"/>
  <c r="M388" i="23" s="1"/>
  <c r="K358" i="22"/>
  <c r="J351" i="20"/>
  <c r="J352" i="20"/>
  <c r="K350" i="20"/>
  <c r="J358" i="20"/>
  <c r="J359" i="22"/>
  <c r="I389" i="23"/>
  <c r="K389" i="23" s="1"/>
  <c r="M389" i="23" s="1"/>
  <c r="R65" i="21"/>
  <c r="J380" i="23"/>
  <c r="R60" i="21"/>
  <c r="K343" i="20"/>
  <c r="I381" i="23"/>
  <c r="Q65" i="21"/>
  <c r="Q60" i="21"/>
  <c r="J343" i="20"/>
  <c r="L343" i="20" s="1"/>
  <c r="N343" i="20" s="1"/>
  <c r="J394" i="23"/>
  <c r="I390" i="23"/>
  <c r="J360" i="22"/>
  <c r="R61" i="21"/>
  <c r="K359" i="22"/>
  <c r="J389" i="23"/>
  <c r="I382" i="23"/>
  <c r="Q66" i="21"/>
  <c r="I375" i="23"/>
  <c r="J345" i="22"/>
  <c r="J353" i="20"/>
  <c r="Q61" i="21"/>
  <c r="K344" i="22"/>
  <c r="J374" i="23"/>
  <c r="K374" i="23" s="1"/>
  <c r="M374" i="23" s="1"/>
  <c r="J396" i="23"/>
  <c r="J381" i="23"/>
  <c r="J382" i="23"/>
  <c r="I396" i="23"/>
  <c r="R66" i="21"/>
  <c r="J375" i="23"/>
  <c r="K345" i="22"/>
  <c r="J383" i="23"/>
  <c r="J376" i="23"/>
  <c r="K346" i="22"/>
  <c r="K361" i="22"/>
  <c r="J391" i="23"/>
  <c r="J360" i="20"/>
  <c r="R67" i="21"/>
  <c r="J361" i="22"/>
  <c r="I391" i="23"/>
  <c r="K391" i="23"/>
  <c r="M391" i="23" s="1"/>
  <c r="J345" i="20"/>
  <c r="I383" i="23"/>
  <c r="K383" i="23" s="1"/>
  <c r="M383" i="23" s="1"/>
  <c r="I397" i="23"/>
  <c r="Q67" i="21"/>
  <c r="K359" i="20"/>
  <c r="J397" i="23"/>
  <c r="K345" i="20"/>
  <c r="J390" i="23"/>
  <c r="K360" i="22"/>
  <c r="L360" i="22" s="1"/>
  <c r="N360" i="22" s="1"/>
  <c r="J346" i="22"/>
  <c r="L346" i="22"/>
  <c r="N346" i="22" s="1"/>
  <c r="I376" i="23"/>
  <c r="K376" i="23"/>
  <c r="M376" i="23" s="1"/>
  <c r="K352" i="20"/>
  <c r="J398" i="23"/>
  <c r="J362" i="22"/>
  <c r="I392" i="23"/>
  <c r="K347" i="22"/>
  <c r="J377" i="23"/>
  <c r="K397" i="23"/>
  <c r="M397" i="23" s="1"/>
  <c r="J347" i="20"/>
  <c r="I377" i="23"/>
  <c r="K377" i="23" s="1"/>
  <c r="M377" i="23" s="1"/>
  <c r="J347" i="22"/>
  <c r="K361" i="20"/>
  <c r="J346" i="20"/>
  <c r="K353" i="20"/>
  <c r="L353" i="20" s="1"/>
  <c r="I398" i="23"/>
  <c r="K398" i="23"/>
  <c r="M398" i="23" s="1"/>
  <c r="I378" i="23"/>
  <c r="J348" i="22"/>
  <c r="J362" i="20"/>
  <c r="L362" i="20" s="1"/>
  <c r="O362" i="20" s="1"/>
  <c r="K362" i="22"/>
  <c r="J392" i="23"/>
  <c r="K347" i="20"/>
  <c r="L347" i="20" s="1"/>
  <c r="I393" i="23"/>
  <c r="J363" i="22"/>
  <c r="K363" i="20"/>
  <c r="J393" i="23"/>
  <c r="K363" i="22"/>
  <c r="L363" i="22"/>
  <c r="N363" i="22" s="1"/>
  <c r="J378" i="23"/>
  <c r="K348" i="22"/>
  <c r="J363" i="20"/>
  <c r="K362" i="20"/>
  <c r="O273" i="20"/>
  <c r="K209" i="20"/>
  <c r="J209" i="20" s="1"/>
  <c r="N100" i="22"/>
  <c r="N105" i="22"/>
  <c r="N237" i="22"/>
  <c r="N29" i="22"/>
  <c r="N112" i="22"/>
  <c r="K189" i="22"/>
  <c r="J189" i="22" s="1"/>
  <c r="K109" i="22"/>
  <c r="J109" i="22" s="1"/>
  <c r="K283" i="22"/>
  <c r="J283" i="22" s="1"/>
  <c r="L70" i="22"/>
  <c r="K70" i="22"/>
  <c r="N81" i="23"/>
  <c r="K117" i="22"/>
  <c r="J117" i="22" s="1"/>
  <c r="N117" i="22"/>
  <c r="K178" i="22"/>
  <c r="J178" i="22" s="1"/>
  <c r="N178" i="22"/>
  <c r="N210" i="23"/>
  <c r="L282" i="22"/>
  <c r="K282" i="22" s="1"/>
  <c r="L253" i="22"/>
  <c r="N253" i="22" s="1"/>
  <c r="L234" i="22"/>
  <c r="L71" i="22"/>
  <c r="K71" i="22" s="1"/>
  <c r="N71" i="23"/>
  <c r="N52" i="23"/>
  <c r="N40" i="23"/>
  <c r="L16" i="22"/>
  <c r="N133" i="23"/>
  <c r="N117" i="23"/>
  <c r="L102" i="22"/>
  <c r="N102" i="22" s="1"/>
  <c r="N97" i="23"/>
  <c r="L92" i="22"/>
  <c r="N92" i="22" s="1"/>
  <c r="L209" i="22"/>
  <c r="K209" i="22" s="1"/>
  <c r="L203" i="22"/>
  <c r="N203" i="22" s="1"/>
  <c r="L198" i="22"/>
  <c r="N198" i="22" s="1"/>
  <c r="N192" i="23"/>
  <c r="L81" i="22"/>
  <c r="N81" i="22" s="1"/>
  <c r="K210" i="22"/>
  <c r="J210" i="22" s="1"/>
  <c r="N77" i="22"/>
  <c r="N78" i="22"/>
  <c r="K131" i="22"/>
  <c r="J131" i="22" s="1"/>
  <c r="N131" i="22"/>
  <c r="K187" i="22"/>
  <c r="N187" i="22"/>
  <c r="K186" i="22"/>
  <c r="J186" i="22" s="1"/>
  <c r="N186" i="22"/>
  <c r="K293" i="22"/>
  <c r="J293" i="22" s="1"/>
  <c r="N293" i="22"/>
  <c r="N108" i="22"/>
  <c r="K108" i="22"/>
  <c r="J108" i="22" s="1"/>
  <c r="K135" i="22"/>
  <c r="J135" i="22" s="1"/>
  <c r="L160" i="22"/>
  <c r="K160" i="22" s="1"/>
  <c r="N168" i="22"/>
  <c r="K168" i="22"/>
  <c r="J168" i="22" s="1"/>
  <c r="N88" i="22"/>
  <c r="K88" i="22"/>
  <c r="J88" i="22" s="1"/>
  <c r="K248" i="22"/>
  <c r="J248" i="22" s="1"/>
  <c r="K149" i="22"/>
  <c r="J149" i="22" s="1"/>
  <c r="N103" i="22"/>
  <c r="L211" i="22"/>
  <c r="L392" i="22"/>
  <c r="L284" i="22"/>
  <c r="K284" i="22" s="1"/>
  <c r="J284" i="22" s="1"/>
  <c r="L270" i="22"/>
  <c r="N270" i="22" s="1"/>
  <c r="L265" i="22"/>
  <c r="N265" i="22" s="1"/>
  <c r="L255" i="22"/>
  <c r="L245" i="22"/>
  <c r="K245" i="22" s="1"/>
  <c r="L236" i="22"/>
  <c r="N236" i="22" s="1"/>
  <c r="L221" i="22"/>
  <c r="N182" i="23"/>
  <c r="L179" i="22"/>
  <c r="N179" i="22" s="1"/>
  <c r="N184" i="23"/>
  <c r="N195" i="23"/>
  <c r="L94" i="22"/>
  <c r="L130" i="22"/>
  <c r="N130" i="22" s="1"/>
  <c r="L138" i="22"/>
  <c r="N138" i="22" s="1"/>
  <c r="N142" i="23"/>
  <c r="L20" i="22"/>
  <c r="N55" i="23"/>
  <c r="L83" i="22"/>
  <c r="N44" i="23"/>
  <c r="N138" i="23"/>
  <c r="N162" i="23"/>
  <c r="L174" i="22"/>
  <c r="N174" i="22" s="1"/>
  <c r="L49" i="22"/>
  <c r="N49" i="22" s="1"/>
  <c r="N83" i="23"/>
  <c r="L147" i="22"/>
  <c r="N49" i="23"/>
  <c r="N166" i="23"/>
  <c r="L369" i="20"/>
  <c r="O369" i="20" s="1"/>
  <c r="C357" i="23"/>
  <c r="C377" i="23"/>
  <c r="C384" i="23"/>
  <c r="O161" i="20"/>
  <c r="O285" i="20"/>
  <c r="C380" i="23"/>
  <c r="C372" i="23"/>
  <c r="B93" i="23"/>
  <c r="K257" i="20"/>
  <c r="J257" i="20" s="1"/>
  <c r="B94" i="23"/>
  <c r="C352" i="23"/>
  <c r="B208" i="23"/>
  <c r="N57" i="23"/>
  <c r="L57" i="22"/>
  <c r="N75" i="23"/>
  <c r="K97" i="22"/>
  <c r="J97" i="22" s="1"/>
  <c r="L267" i="22"/>
  <c r="K267" i="22" s="1"/>
  <c r="N115" i="23"/>
  <c r="L115" i="22"/>
  <c r="K115" i="22" s="1"/>
  <c r="J115" i="22" s="1"/>
  <c r="N195" i="22"/>
  <c r="N214" i="23"/>
  <c r="L214" i="22"/>
  <c r="L215" i="22"/>
  <c r="N215" i="22" s="1"/>
  <c r="N215" i="23"/>
  <c r="L150" i="22"/>
  <c r="N150" i="22" s="1"/>
  <c r="N150" i="23"/>
  <c r="L153" i="22"/>
  <c r="N153" i="23"/>
  <c r="L289" i="22"/>
  <c r="N289" i="22" s="1"/>
  <c r="L275" i="22"/>
  <c r="N275" i="22" s="1"/>
  <c r="N66" i="23"/>
  <c r="L66" i="22"/>
  <c r="L288" i="22"/>
  <c r="N288" i="22" s="1"/>
  <c r="L274" i="22"/>
  <c r="K274" i="22" s="1"/>
  <c r="J274" i="22" s="1"/>
  <c r="K122" i="22"/>
  <c r="J122" i="22" s="1"/>
  <c r="N122" i="22"/>
  <c r="L292" i="22"/>
  <c r="K292" i="22" s="1"/>
  <c r="L278" i="22"/>
  <c r="N278" i="22" s="1"/>
  <c r="L272" i="22"/>
  <c r="L19" i="22"/>
  <c r="N19" i="22" s="1"/>
  <c r="N19" i="23"/>
  <c r="N158" i="23"/>
  <c r="L158" i="22"/>
  <c r="N158" i="22" s="1"/>
  <c r="L291" i="22"/>
  <c r="N291" i="22" s="1"/>
  <c r="L276" i="22"/>
  <c r="L240" i="22"/>
  <c r="N240" i="22" s="1"/>
  <c r="L159" i="22"/>
  <c r="N159" i="23"/>
  <c r="N212" i="23"/>
  <c r="L212" i="22"/>
  <c r="L277" i="22"/>
  <c r="K277" i="22" s="1"/>
  <c r="J277" i="22" s="1"/>
  <c r="L58" i="22"/>
  <c r="N58" i="22" s="1"/>
  <c r="N58" i="23"/>
  <c r="N161" i="23"/>
  <c r="L161" i="22"/>
  <c r="K161" i="22" s="1"/>
  <c r="J161" i="22" s="1"/>
  <c r="L155" i="22"/>
  <c r="K155" i="22" s="1"/>
  <c r="J155" i="22" s="1"/>
  <c r="N155" i="23"/>
  <c r="L229" i="22"/>
  <c r="N229" i="22" s="1"/>
  <c r="N218" i="23"/>
  <c r="L218" i="22"/>
  <c r="N218" i="22" s="1"/>
  <c r="L243" i="22"/>
  <c r="N65" i="23"/>
  <c r="L65" i="22"/>
  <c r="N119" i="23"/>
  <c r="L119" i="22"/>
  <c r="L111" i="22"/>
  <c r="N111" i="22" s="1"/>
  <c r="N111" i="23"/>
  <c r="N157" i="23"/>
  <c r="L157" i="22"/>
  <c r="K261" i="22"/>
  <c r="J261" i="22" s="1"/>
  <c r="N70" i="23"/>
  <c r="K102" i="22"/>
  <c r="J102" i="22" s="1"/>
  <c r="L354" i="20"/>
  <c r="O354" i="20" s="1"/>
  <c r="L350" i="20"/>
  <c r="N350" i="20" s="1"/>
  <c r="O367" i="20"/>
  <c r="O368" i="20"/>
  <c r="B92" i="23"/>
  <c r="N34" i="23"/>
  <c r="L34" i="22"/>
  <c r="N34" i="22" s="1"/>
  <c r="K128" i="22"/>
  <c r="J128" i="22" s="1"/>
  <c r="L285" i="22"/>
  <c r="K285" i="22" s="1"/>
  <c r="L260" i="22"/>
  <c r="K260" i="22" s="1"/>
  <c r="J260" i="22" s="1"/>
  <c r="L250" i="22"/>
  <c r="N250" i="22" s="1"/>
  <c r="L90" i="22"/>
  <c r="N90" i="23"/>
  <c r="L84" i="22"/>
  <c r="N84" i="23"/>
  <c r="N35" i="23"/>
  <c r="L35" i="22"/>
  <c r="N35" i="22" s="1"/>
  <c r="L144" i="22"/>
  <c r="K144" i="22" s="1"/>
  <c r="J144" i="22" s="1"/>
  <c r="N128" i="23"/>
  <c r="N122" i="23"/>
  <c r="N102" i="23"/>
  <c r="N92" i="23"/>
  <c r="L75" i="22"/>
  <c r="N75" i="22" s="1"/>
  <c r="L290" i="22"/>
  <c r="L254" i="22"/>
  <c r="N254" i="22" s="1"/>
  <c r="N88" i="23"/>
  <c r="N56" i="23"/>
  <c r="L56" i="22"/>
  <c r="K56" i="22" s="1"/>
  <c r="J56" i="22" s="1"/>
  <c r="L39" i="22"/>
  <c r="K39" i="22" s="1"/>
  <c r="J39" i="22" s="1"/>
  <c r="N39" i="23"/>
  <c r="N33" i="23"/>
  <c r="L33" i="22"/>
  <c r="N143" i="23"/>
  <c r="L143" i="22"/>
  <c r="N127" i="23"/>
  <c r="L127" i="22"/>
  <c r="N118" i="23"/>
  <c r="L118" i="22"/>
  <c r="J118" i="22" s="1"/>
  <c r="L101" i="22"/>
  <c r="N101" i="22" s="1"/>
  <c r="N101" i="23"/>
  <c r="N95" i="23"/>
  <c r="L171" i="22"/>
  <c r="L156" i="22"/>
  <c r="N156" i="22" s="1"/>
  <c r="L262" i="22"/>
  <c r="L87" i="22"/>
  <c r="N87" i="22" s="1"/>
  <c r="N87" i="23"/>
  <c r="N121" i="23"/>
  <c r="L121" i="22"/>
  <c r="N170" i="23"/>
  <c r="L170" i="22"/>
  <c r="N170" i="22" s="1"/>
  <c r="L68" i="22"/>
  <c r="K68" i="22" s="1"/>
  <c r="J68" i="22" s="1"/>
  <c r="L256" i="22"/>
  <c r="L91" i="22"/>
  <c r="K91" i="22" s="1"/>
  <c r="J91" i="22" s="1"/>
  <c r="N86" i="23"/>
  <c r="L54" i="22"/>
  <c r="K54" i="22" s="1"/>
  <c r="N54" i="23"/>
  <c r="L42" i="22"/>
  <c r="N42" i="23"/>
  <c r="N36" i="23"/>
  <c r="L36" i="22"/>
  <c r="N30" i="23"/>
  <c r="L30" i="22"/>
  <c r="N30" i="22" s="1"/>
  <c r="N146" i="23"/>
  <c r="L146" i="22"/>
  <c r="N140" i="23"/>
  <c r="L140" i="22"/>
  <c r="L129" i="22"/>
  <c r="N129" i="22" s="1"/>
  <c r="N129" i="23"/>
  <c r="N124" i="23"/>
  <c r="L124" i="22"/>
  <c r="K124" i="22" s="1"/>
  <c r="J124" i="22" s="1"/>
  <c r="N113" i="23"/>
  <c r="N98" i="23"/>
  <c r="L98" i="22"/>
  <c r="K98" i="22" s="1"/>
  <c r="J98" i="22" s="1"/>
  <c r="L93" i="22"/>
  <c r="N93" i="22" s="1"/>
  <c r="N172" i="23"/>
  <c r="L172" i="22"/>
  <c r="L281" i="22"/>
  <c r="L167" i="22"/>
  <c r="L271" i="22"/>
  <c r="N271" i="22" s="1"/>
  <c r="L52" i="22"/>
  <c r="N52" i="22" s="1"/>
  <c r="L287" i="22"/>
  <c r="N287" i="22" s="1"/>
  <c r="L188" i="22"/>
  <c r="N188" i="22" s="1"/>
  <c r="N188" i="23"/>
  <c r="L107" i="22"/>
  <c r="N107" i="23"/>
  <c r="N69" i="23"/>
  <c r="N96" i="23"/>
  <c r="L96" i="22"/>
  <c r="L110" i="22"/>
  <c r="N110" i="22" s="1"/>
  <c r="N110" i="23"/>
  <c r="L41" i="22"/>
  <c r="K41" i="22" s="1"/>
  <c r="J41" i="22" s="1"/>
  <c r="N41" i="23"/>
  <c r="N173" i="23"/>
  <c r="L173" i="22"/>
  <c r="N173" i="22" s="1"/>
  <c r="N196" i="23"/>
  <c r="L27" i="22"/>
  <c r="N27" i="23"/>
  <c r="N50" i="23"/>
  <c r="K81" i="22"/>
  <c r="N68" i="23"/>
  <c r="L69" i="22"/>
  <c r="K24" i="22"/>
  <c r="N24" i="22"/>
  <c r="L204" i="22"/>
  <c r="N204" i="23"/>
  <c r="L104" i="22"/>
  <c r="N104" i="23"/>
  <c r="L151" i="22"/>
  <c r="N151" i="22" s="1"/>
  <c r="N37" i="23"/>
  <c r="L37" i="22"/>
  <c r="N164" i="23"/>
  <c r="N208" i="23"/>
  <c r="L208" i="22"/>
  <c r="J208" i="22" s="1"/>
  <c r="N43" i="23"/>
  <c r="N156" i="23"/>
  <c r="L76" i="22"/>
  <c r="N76" i="22" s="1"/>
  <c r="N76" i="23"/>
  <c r="N169" i="23"/>
  <c r="L169" i="22"/>
  <c r="N169" i="22" s="1"/>
  <c r="N177" i="23"/>
  <c r="L177" i="22"/>
  <c r="N177" i="22" s="1"/>
  <c r="N185" i="23"/>
  <c r="L185" i="22"/>
  <c r="N185" i="22" s="1"/>
  <c r="N193" i="23"/>
  <c r="L193" i="22"/>
  <c r="N201" i="23"/>
  <c r="L99" i="22"/>
  <c r="N99" i="22" s="1"/>
  <c r="N99" i="23"/>
  <c r="L132" i="22"/>
  <c r="N154" i="23"/>
  <c r="L154" i="22"/>
  <c r="N154" i="22" s="1"/>
  <c r="N25" i="23"/>
  <c r="N53" i="23"/>
  <c r="L252" i="22"/>
  <c r="K252" i="22" s="1"/>
  <c r="L257" i="22"/>
  <c r="K257" i="22" s="1"/>
  <c r="J257" i="22" s="1"/>
  <c r="L263" i="22"/>
  <c r="N59" i="22"/>
  <c r="N184" i="22"/>
  <c r="K273" i="22"/>
  <c r="J273" i="22" s="1"/>
  <c r="K259" i="22"/>
  <c r="J259" i="22" s="1"/>
  <c r="N259" i="22"/>
  <c r="K183" i="22"/>
  <c r="J183" i="22" s="1"/>
  <c r="K23" i="22"/>
  <c r="J23" i="22" s="1"/>
  <c r="N115" i="22"/>
  <c r="N45" i="22"/>
  <c r="N48" i="22"/>
  <c r="K48" i="22"/>
  <c r="J48" i="22" s="1"/>
  <c r="N163" i="22"/>
  <c r="K163" i="22"/>
  <c r="J163" i="22" s="1"/>
  <c r="N127" i="22"/>
  <c r="K127" i="22"/>
  <c r="J127" i="22" s="1"/>
  <c r="K101" i="22"/>
  <c r="J101" i="22" s="1"/>
  <c r="N191" i="22"/>
  <c r="K191" i="22"/>
  <c r="J191" i="22" s="1"/>
  <c r="N28" i="22"/>
  <c r="K28" i="22"/>
  <c r="J28" i="22" s="1"/>
  <c r="N44" i="22"/>
  <c r="K203" i="22"/>
  <c r="J203" i="22" s="1"/>
  <c r="K133" i="22"/>
  <c r="J133" i="22" s="1"/>
  <c r="N133" i="22"/>
  <c r="K249" i="22"/>
  <c r="J249" i="22" s="1"/>
  <c r="N183" i="22"/>
  <c r="N137" i="22"/>
  <c r="K137" i="22"/>
  <c r="J137" i="22" s="1"/>
  <c r="K265" i="22"/>
  <c r="J265" i="22" s="1"/>
  <c r="K153" i="22"/>
  <c r="J153" i="22" s="1"/>
  <c r="N153" i="22"/>
  <c r="K236" i="22"/>
  <c r="J236" i="22" s="1"/>
  <c r="C361" i="23"/>
  <c r="K250" i="22"/>
  <c r="J250" i="22" s="1"/>
  <c r="C356" i="23"/>
  <c r="C355" i="23"/>
  <c r="N235" i="22"/>
  <c r="B130" i="23"/>
  <c r="J187" i="22"/>
  <c r="K291" i="22"/>
  <c r="J291" i="22" s="1"/>
  <c r="K134" i="22"/>
  <c r="J134" i="22" s="1"/>
  <c r="K270" i="22"/>
  <c r="J270" i="22" s="1"/>
  <c r="K19" i="22"/>
  <c r="J19" i="22" s="1"/>
  <c r="L377" i="20"/>
  <c r="N377" i="20" s="1"/>
  <c r="J348" i="20"/>
  <c r="K344" i="20"/>
  <c r="J344" i="20"/>
  <c r="K358" i="20"/>
  <c r="L358" i="20" s="1"/>
  <c r="J359" i="20"/>
  <c r="L359" i="20" s="1"/>
  <c r="K351" i="20"/>
  <c r="K374" i="20"/>
  <c r="L374" i="20" s="1"/>
  <c r="J371" i="20"/>
  <c r="K346" i="20"/>
  <c r="L346" i="20" s="1"/>
  <c r="N346" i="20" s="1"/>
  <c r="J361" i="20"/>
  <c r="L373" i="20"/>
  <c r="O373" i="20" s="1"/>
  <c r="K360" i="20"/>
  <c r="L376" i="20"/>
  <c r="O376" i="20" s="1"/>
  <c r="L18" i="22"/>
  <c r="K18" i="22" s="1"/>
  <c r="J18" i="22" s="1"/>
  <c r="L401" i="22"/>
  <c r="K401" i="22" s="1"/>
  <c r="J401" i="22" s="1"/>
  <c r="L407" i="22"/>
  <c r="N407" i="22" s="1"/>
  <c r="K287" i="22"/>
  <c r="J287" i="22" s="1"/>
  <c r="K188" i="22"/>
  <c r="K271" i="22"/>
  <c r="J271" i="22" s="1"/>
  <c r="L405" i="22"/>
  <c r="K156" i="22"/>
  <c r="J156" i="22" s="1"/>
  <c r="K255" i="22"/>
  <c r="J255" i="22" s="1"/>
  <c r="N255" i="22"/>
  <c r="K49" i="22"/>
  <c r="J49" i="22" s="1"/>
  <c r="N20" i="22"/>
  <c r="K20" i="22"/>
  <c r="J20" i="22" s="1"/>
  <c r="K174" i="22"/>
  <c r="J174" i="22" s="1"/>
  <c r="K83" i="22"/>
  <c r="J83" i="22" s="1"/>
  <c r="N83" i="22"/>
  <c r="N221" i="22"/>
  <c r="K221" i="22"/>
  <c r="J221" i="22" s="1"/>
  <c r="N392" i="22"/>
  <c r="K392" i="22"/>
  <c r="J392" i="22" s="1"/>
  <c r="K211" i="22"/>
  <c r="J211" i="22" s="1"/>
  <c r="N211" i="22"/>
  <c r="N234" i="22"/>
  <c r="K234" i="22"/>
  <c r="J234" i="22" s="1"/>
  <c r="N147" i="22"/>
  <c r="K147" i="22"/>
  <c r="J147" i="22" s="1"/>
  <c r="K138" i="22"/>
  <c r="J138" i="22" s="1"/>
  <c r="K94" i="22"/>
  <c r="J94" i="22" s="1"/>
  <c r="N94" i="22"/>
  <c r="K253" i="22"/>
  <c r="J253" i="22" s="1"/>
  <c r="O379" i="20"/>
  <c r="N57" i="22"/>
  <c r="K57" i="22"/>
  <c r="J57" i="22" s="1"/>
  <c r="L15" i="22"/>
  <c r="K15" i="22" s="1"/>
  <c r="J15" i="22" s="1"/>
  <c r="N15" i="23"/>
  <c r="N214" i="22"/>
  <c r="K214" i="22"/>
  <c r="J214" i="22" s="1"/>
  <c r="K215" i="22"/>
  <c r="J215" i="22" s="1"/>
  <c r="K150" i="22"/>
  <c r="J150" i="22" s="1"/>
  <c r="K158" i="22"/>
  <c r="J158" i="22" s="1"/>
  <c r="N272" i="22"/>
  <c r="K272" i="22"/>
  <c r="J272" i="22" s="1"/>
  <c r="N274" i="22"/>
  <c r="K276" i="22"/>
  <c r="J276" i="22" s="1"/>
  <c r="N276" i="22"/>
  <c r="K278" i="22"/>
  <c r="J278" i="22" s="1"/>
  <c r="K288" i="22"/>
  <c r="J288" i="22" s="1"/>
  <c r="K66" i="22"/>
  <c r="J66" i="22" s="1"/>
  <c r="N66" i="22"/>
  <c r="K275" i="22"/>
  <c r="J275" i="22" s="1"/>
  <c r="N65" i="22"/>
  <c r="K65" i="22"/>
  <c r="J65" i="22" s="1"/>
  <c r="N159" i="22"/>
  <c r="K159" i="22"/>
  <c r="J159" i="22" s="1"/>
  <c r="N157" i="22"/>
  <c r="K157" i="22"/>
  <c r="J157" i="22" s="1"/>
  <c r="N119" i="22"/>
  <c r="K119" i="22"/>
  <c r="J119" i="22" s="1"/>
  <c r="N74" i="23"/>
  <c r="L74" i="22"/>
  <c r="N74" i="22" s="1"/>
  <c r="K243" i="22"/>
  <c r="J243" i="22" s="1"/>
  <c r="N243" i="22"/>
  <c r="K229" i="22"/>
  <c r="J229" i="22" s="1"/>
  <c r="K58" i="22"/>
  <c r="J58" i="22" s="1"/>
  <c r="K212" i="22"/>
  <c r="J212" i="22" s="1"/>
  <c r="N212" i="22"/>
  <c r="K240" i="22"/>
  <c r="J240" i="22" s="1"/>
  <c r="O383" i="20"/>
  <c r="N98" i="22"/>
  <c r="N140" i="22"/>
  <c r="K140" i="22"/>
  <c r="J140" i="22" s="1"/>
  <c r="P140" i="22"/>
  <c r="N36" i="22"/>
  <c r="K36" i="22"/>
  <c r="J36" i="22" s="1"/>
  <c r="N54" i="22"/>
  <c r="N91" i="22"/>
  <c r="K121" i="22"/>
  <c r="J121" i="22" s="1"/>
  <c r="N121" i="22"/>
  <c r="K87" i="22"/>
  <c r="J87" i="22" s="1"/>
  <c r="K171" i="22"/>
  <c r="J171" i="22" s="1"/>
  <c r="N171" i="22"/>
  <c r="K118" i="22"/>
  <c r="N118" i="22"/>
  <c r="N33" i="22"/>
  <c r="K33" i="22"/>
  <c r="J33" i="22" s="1"/>
  <c r="K90" i="22"/>
  <c r="J90" i="22" s="1"/>
  <c r="N90" i="22"/>
  <c r="K34" i="22"/>
  <c r="J34" i="22" s="1"/>
  <c r="K281" i="22"/>
  <c r="J281" i="22" s="1"/>
  <c r="N281" i="22"/>
  <c r="K93" i="22"/>
  <c r="J93" i="22" s="1"/>
  <c r="N256" i="22"/>
  <c r="K256" i="22"/>
  <c r="J256" i="22" s="1"/>
  <c r="K35" i="22"/>
  <c r="J35" i="22" s="1"/>
  <c r="N172" i="22"/>
  <c r="K172" i="22"/>
  <c r="J172" i="22" s="1"/>
  <c r="N124" i="22"/>
  <c r="K146" i="22"/>
  <c r="J146" i="22" s="1"/>
  <c r="N146" i="22"/>
  <c r="K30" i="22"/>
  <c r="J30" i="22" s="1"/>
  <c r="N42" i="22"/>
  <c r="K42" i="22"/>
  <c r="J42" i="22" s="1"/>
  <c r="N39" i="22"/>
  <c r="K52" i="22"/>
  <c r="J52" i="22" s="1"/>
  <c r="N167" i="22"/>
  <c r="K167" i="22"/>
  <c r="J167" i="22" s="1"/>
  <c r="K170" i="22"/>
  <c r="J170" i="22" s="1"/>
  <c r="N262" i="22"/>
  <c r="K262" i="22"/>
  <c r="J262" i="22" s="1"/>
  <c r="N143" i="22"/>
  <c r="K143" i="22"/>
  <c r="J143" i="22" s="1"/>
  <c r="N144" i="22"/>
  <c r="K84" i="22"/>
  <c r="J84" i="22" s="1"/>
  <c r="N84" i="22"/>
  <c r="N260" i="22"/>
  <c r="N204" i="22"/>
  <c r="K204" i="22"/>
  <c r="J204" i="22" s="1"/>
  <c r="N96" i="22"/>
  <c r="K96" i="22"/>
  <c r="J96" i="22" s="1"/>
  <c r="K263" i="22"/>
  <c r="J263" i="22" s="1"/>
  <c r="N37" i="22"/>
  <c r="K37" i="22"/>
  <c r="J37" i="22" s="1"/>
  <c r="N104" i="22"/>
  <c r="K104" i="22"/>
  <c r="J104" i="22" s="1"/>
  <c r="N41" i="22"/>
  <c r="L80" i="22"/>
  <c r="N80" i="22" s="1"/>
  <c r="N80" i="23"/>
  <c r="K69" i="22"/>
  <c r="J69" i="22" s="1"/>
  <c r="N69" i="22"/>
  <c r="K132" i="22"/>
  <c r="J132" i="22" s="1"/>
  <c r="N132" i="22"/>
  <c r="N208" i="22"/>
  <c r="K208" i="22"/>
  <c r="N107" i="22"/>
  <c r="K107" i="22"/>
  <c r="J107" i="22" s="1"/>
  <c r="K193" i="22"/>
  <c r="J193" i="22" s="1"/>
  <c r="N193" i="22"/>
  <c r="N27" i="22"/>
  <c r="K27" i="22"/>
  <c r="J27" i="22" s="1"/>
  <c r="K76" i="22"/>
  <c r="J76" i="22" s="1"/>
  <c r="K151" i="22"/>
  <c r="J151" i="22" s="1"/>
  <c r="O377" i="20"/>
  <c r="N18" i="22"/>
  <c r="J59" i="22"/>
  <c r="K220" i="22"/>
  <c r="J220" i="22" s="1"/>
  <c r="K51" i="22"/>
  <c r="J51" i="22" s="1"/>
  <c r="K112" i="22"/>
  <c r="J112" i="22" s="1"/>
  <c r="K77" i="22"/>
  <c r="J77" i="22" s="1"/>
  <c r="K290" i="22"/>
  <c r="J290" i="22" s="1"/>
  <c r="N136" i="22"/>
  <c r="K238" i="22"/>
  <c r="J238" i="22" s="1"/>
  <c r="J282" i="22"/>
  <c r="K55" i="22"/>
  <c r="J55" i="22" s="1"/>
  <c r="K136" i="22"/>
  <c r="J136" i="22" s="1"/>
  <c r="K22" i="22"/>
  <c r="J22" i="22" s="1"/>
  <c r="K280" i="22"/>
  <c r="J280" i="22" s="1"/>
  <c r="J176" i="22"/>
  <c r="J142" i="22"/>
  <c r="N264" i="22"/>
  <c r="L384" i="22"/>
  <c r="K384" i="22" s="1"/>
  <c r="J86" i="22"/>
  <c r="L408" i="20"/>
  <c r="O408" i="20" s="1"/>
  <c r="L37" i="20"/>
  <c r="L109" i="20"/>
  <c r="N109" i="20" s="1"/>
  <c r="L135" i="20"/>
  <c r="K135" i="20" s="1"/>
  <c r="L45" i="20"/>
  <c r="O45" i="20" s="1"/>
  <c r="L144" i="20"/>
  <c r="O144" i="20" s="1"/>
  <c r="L70" i="20"/>
  <c r="K70" i="20" s="1"/>
  <c r="J70" i="20" s="1"/>
  <c r="L69" i="20"/>
  <c r="N69" i="20" s="1"/>
  <c r="L81" i="20"/>
  <c r="O81" i="20" s="1"/>
  <c r="L181" i="20"/>
  <c r="K181" i="20" s="1"/>
  <c r="J181" i="20" s="1"/>
  <c r="L236" i="20"/>
  <c r="L176" i="20"/>
  <c r="O176" i="20" s="1"/>
  <c r="L115" i="20"/>
  <c r="K115" i="20" s="1"/>
  <c r="J115" i="20" s="1"/>
  <c r="L32" i="20"/>
  <c r="K32" i="20" s="1"/>
  <c r="J32" i="20" s="1"/>
  <c r="L270" i="20"/>
  <c r="N270" i="20" s="1"/>
  <c r="L159" i="20"/>
  <c r="N159" i="20" s="1"/>
  <c r="L138" i="20"/>
  <c r="L124" i="20"/>
  <c r="O124" i="20" s="1"/>
  <c r="L96" i="20"/>
  <c r="O96" i="20" s="1"/>
  <c r="L26" i="20"/>
  <c r="K26" i="20" s="1"/>
  <c r="J26" i="20" s="1"/>
  <c r="E16" i="23"/>
  <c r="G16" i="23" s="1"/>
  <c r="H15" i="23" s="1"/>
  <c r="E16" i="20"/>
  <c r="G16" i="20" s="1"/>
  <c r="H15" i="20" s="1"/>
  <c r="L388" i="22"/>
  <c r="K388" i="22" s="1"/>
  <c r="J388" i="22" s="1"/>
  <c r="L164" i="20"/>
  <c r="N164" i="20" s="1"/>
  <c r="L44" i="20"/>
  <c r="N44" i="20" s="1"/>
  <c r="L126" i="20"/>
  <c r="N126" i="20" s="1"/>
  <c r="L53" i="20"/>
  <c r="N53" i="20" s="1"/>
  <c r="L41" i="20"/>
  <c r="O41" i="20" s="1"/>
  <c r="L66" i="20"/>
  <c r="N66" i="20" s="1"/>
  <c r="L262" i="20"/>
  <c r="N262" i="20" s="1"/>
  <c r="L268" i="20"/>
  <c r="L123" i="20"/>
  <c r="O123" i="20" s="1"/>
  <c r="L95" i="20"/>
  <c r="O95" i="20" s="1"/>
  <c r="L77" i="20"/>
  <c r="O77" i="20" s="1"/>
  <c r="L203" i="20"/>
  <c r="N203" i="20" s="1"/>
  <c r="L185" i="20"/>
  <c r="O185" i="20" s="1"/>
  <c r="L129" i="20"/>
  <c r="N129" i="20" s="1"/>
  <c r="L133" i="20"/>
  <c r="N133" i="20" s="1"/>
  <c r="L151" i="20"/>
  <c r="K151" i="20" s="1"/>
  <c r="J151" i="20" s="1"/>
  <c r="L193" i="20"/>
  <c r="N193" i="20" s="1"/>
  <c r="L36" i="20"/>
  <c r="N36" i="20" s="1"/>
  <c r="L52" i="20"/>
  <c r="N52" i="20" s="1"/>
  <c r="L71" i="20"/>
  <c r="O71" i="20" s="1"/>
  <c r="L199" i="20"/>
  <c r="K199" i="20" s="1"/>
  <c r="L182" i="20"/>
  <c r="K182" i="20" s="1"/>
  <c r="J182" i="20" s="1"/>
  <c r="L30" i="20"/>
  <c r="K30" i="20" s="1"/>
  <c r="J30" i="20" s="1"/>
  <c r="L100" i="20"/>
  <c r="L232" i="20"/>
  <c r="N232" i="20" s="1"/>
  <c r="L266" i="20"/>
  <c r="O266" i="20" s="1"/>
  <c r="L282" i="20"/>
  <c r="K282" i="20" s="1"/>
  <c r="J282" i="20" s="1"/>
  <c r="L57" i="20"/>
  <c r="N57" i="20" s="1"/>
  <c r="L171" i="20"/>
  <c r="O171" i="20" s="1"/>
  <c r="L254" i="20"/>
  <c r="K254" i="20" s="1"/>
  <c r="J254" i="20" s="1"/>
  <c r="L392" i="20"/>
  <c r="N392" i="20" s="1"/>
  <c r="L283" i="20"/>
  <c r="N283" i="20" s="1"/>
  <c r="L148" i="20"/>
  <c r="K148" i="20" s="1"/>
  <c r="J148" i="20" s="1"/>
  <c r="L173" i="20"/>
  <c r="K173" i="20" s="1"/>
  <c r="J173" i="20" s="1"/>
  <c r="N115" i="20"/>
  <c r="O115" i="20"/>
  <c r="N124" i="20"/>
  <c r="O26" i="20"/>
  <c r="N37" i="20"/>
  <c r="K268" i="20"/>
  <c r="J268" i="20" s="1"/>
  <c r="O268" i="20"/>
  <c r="N268" i="20"/>
  <c r="N181" i="20"/>
  <c r="K270" i="20"/>
  <c r="J270" i="20" s="1"/>
  <c r="O270" i="20"/>
  <c r="O53" i="20"/>
  <c r="K44" i="20"/>
  <c r="J44" i="20" s="1"/>
  <c r="O44" i="20"/>
  <c r="K96" i="20"/>
  <c r="J96" i="20" s="1"/>
  <c r="K41" i="20"/>
  <c r="J41" i="20" s="1"/>
  <c r="N71" i="20"/>
  <c r="O151" i="20"/>
  <c r="O133" i="20"/>
  <c r="O203" i="20"/>
  <c r="K95" i="20"/>
  <c r="J95" i="20" s="1"/>
  <c r="N70" i="20"/>
  <c r="O70" i="20"/>
  <c r="K66" i="20"/>
  <c r="J66" i="20" s="1"/>
  <c r="O66" i="20"/>
  <c r="N81" i="20"/>
  <c r="K81" i="20"/>
  <c r="J81" i="20" s="1"/>
  <c r="K36" i="20"/>
  <c r="J36" i="20" s="1"/>
  <c r="O193" i="20"/>
  <c r="N77" i="20"/>
  <c r="K144" i="20"/>
  <c r="J144" i="20" s="1"/>
  <c r="N135" i="20"/>
  <c r="O135" i="20"/>
  <c r="O148" i="20"/>
  <c r="K100" i="20"/>
  <c r="J100" i="20" s="1"/>
  <c r="N100" i="20"/>
  <c r="O100" i="20"/>
  <c r="O182" i="20"/>
  <c r="N182" i="20"/>
  <c r="O109" i="20"/>
  <c r="K109" i="20"/>
  <c r="J109" i="20" s="1"/>
  <c r="K126" i="20"/>
  <c r="J126" i="20" s="1"/>
  <c r="O126" i="20"/>
  <c r="G434" i="23"/>
  <c r="H434" i="23"/>
  <c r="J407" i="22"/>
  <c r="K407" i="22" s="1"/>
  <c r="L348" i="22"/>
  <c r="N348" i="22" s="1"/>
  <c r="K396" i="23"/>
  <c r="M396" i="23"/>
  <c r="K382" i="23"/>
  <c r="M382" i="23" s="1"/>
  <c r="L356" i="22"/>
  <c r="N356" i="22" s="1"/>
  <c r="K392" i="23"/>
  <c r="M392" i="23" s="1"/>
  <c r="K390" i="23"/>
  <c r="M390" i="23"/>
  <c r="K380" i="23"/>
  <c r="M380" i="23" s="1"/>
  <c r="L372" i="22"/>
  <c r="N372" i="22" s="1"/>
  <c r="K408" i="23"/>
  <c r="M408" i="23" s="1"/>
  <c r="K407" i="23"/>
  <c r="M407" i="23"/>
  <c r="L362" i="22"/>
  <c r="N362" i="22" s="1"/>
  <c r="K375" i="23"/>
  <c r="M375" i="23" s="1"/>
  <c r="L344" i="22"/>
  <c r="N344" i="22" s="1"/>
  <c r="L373" i="22"/>
  <c r="N373" i="22"/>
  <c r="K404" i="23"/>
  <c r="M404" i="23" s="1"/>
  <c r="L355" i="22"/>
  <c r="N355" i="22" s="1"/>
  <c r="K409" i="23"/>
  <c r="M409" i="23" s="1"/>
  <c r="K413" i="23"/>
  <c r="M413" i="23"/>
  <c r="L345" i="20"/>
  <c r="N345" i="20" s="1"/>
  <c r="K154" i="22"/>
  <c r="J154" i="22" s="1"/>
  <c r="N292" i="22"/>
  <c r="N71" i="22"/>
  <c r="K198" i="22"/>
  <c r="J198" i="22" s="1"/>
  <c r="N284" i="22"/>
  <c r="K130" i="22"/>
  <c r="J130" i="22" s="1"/>
  <c r="N160" i="22"/>
  <c r="N245" i="22"/>
  <c r="K113" i="22"/>
  <c r="J113" i="22" s="1"/>
  <c r="K79" i="22"/>
  <c r="J79" i="22" s="1"/>
  <c r="K99" i="22"/>
  <c r="J99" i="22" s="1"/>
  <c r="K75" i="22"/>
  <c r="J75" i="22" s="1"/>
  <c r="N258" i="22"/>
  <c r="J247" i="22"/>
  <c r="K289" i="22"/>
  <c r="J289" i="22" s="1"/>
  <c r="N68" i="22"/>
  <c r="K177" i="22"/>
  <c r="J177" i="22" s="1"/>
  <c r="N70" i="22"/>
  <c r="N166" i="22"/>
  <c r="K116" i="22"/>
  <c r="J116" i="22" s="1"/>
  <c r="N200" i="22"/>
  <c r="J200" i="22"/>
  <c r="N401" i="22"/>
  <c r="N192" i="22"/>
  <c r="K95" i="22"/>
  <c r="J95" i="22" s="1"/>
  <c r="K162" i="22"/>
  <c r="J162" i="22" s="1"/>
  <c r="N269" i="22"/>
  <c r="J202" i="22"/>
  <c r="K62" i="22"/>
  <c r="J62" i="22" s="1"/>
  <c r="K63" i="22"/>
  <c r="J63" i="22" s="1"/>
  <c r="N247" i="22"/>
  <c r="N142" i="22"/>
  <c r="J252" i="22"/>
  <c r="K182" i="22"/>
  <c r="J182" i="22" s="1"/>
  <c r="K114" i="22"/>
  <c r="J114" i="22" s="1"/>
  <c r="J237" i="22"/>
  <c r="J258" i="22"/>
  <c r="J264" i="22"/>
  <c r="J269" i="22"/>
  <c r="N244" i="22"/>
  <c r="J216" i="22"/>
  <c r="J190" i="22"/>
  <c r="L352" i="20"/>
  <c r="N352" i="20" s="1"/>
  <c r="L375" i="20"/>
  <c r="N375" i="20" s="1"/>
  <c r="N176" i="20"/>
  <c r="N266" i="20"/>
  <c r="N32" i="20"/>
  <c r="L243" i="20"/>
  <c r="K243" i="20" s="1"/>
  <c r="J243" i="20" s="1"/>
  <c r="K69" i="20"/>
  <c r="J69" i="20" s="1"/>
  <c r="L98" i="20"/>
  <c r="L67" i="20"/>
  <c r="O57" i="20"/>
  <c r="L178" i="20"/>
  <c r="N178" i="20" s="1"/>
  <c r="K138" i="20"/>
  <c r="J138" i="20" s="1"/>
  <c r="N138" i="20"/>
  <c r="L249" i="20"/>
  <c r="O37" i="20"/>
  <c r="K37" i="20"/>
  <c r="J37" i="20" s="1"/>
  <c r="L47" i="20"/>
  <c r="O47" i="20" s="1"/>
  <c r="L241" i="20"/>
  <c r="L87" i="20"/>
  <c r="K87" i="20" s="1"/>
  <c r="J87" i="20" s="1"/>
  <c r="N185" i="20"/>
  <c r="K129" i="20"/>
  <c r="J129" i="20" s="1"/>
  <c r="L183" i="20"/>
  <c r="L207" i="20"/>
  <c r="N207" i="20" s="1"/>
  <c r="L112" i="20"/>
  <c r="K112" i="20" s="1"/>
  <c r="J112" i="20" s="1"/>
  <c r="L22" i="20"/>
  <c r="O22" i="20" s="1"/>
  <c r="L186" i="20"/>
  <c r="L104" i="20"/>
  <c r="K104" i="20" s="1"/>
  <c r="J104" i="20" s="1"/>
  <c r="L280" i="20"/>
  <c r="N280" i="20" s="1"/>
  <c r="L223" i="22"/>
  <c r="N223" i="22" s="1"/>
  <c r="L110" i="20"/>
  <c r="L88" i="20"/>
  <c r="K88" i="20" s="1"/>
  <c r="J88" i="20" s="1"/>
  <c r="L272" i="20"/>
  <c r="O272" i="20" s="1"/>
  <c r="L154" i="20"/>
  <c r="N154" i="20" s="1"/>
  <c r="L244" i="20"/>
  <c r="L177" i="20"/>
  <c r="L226" i="22"/>
  <c r="N226" i="22" s="1"/>
  <c r="L201" i="22"/>
  <c r="K201" i="22" s="1"/>
  <c r="J201" i="22" s="1"/>
  <c r="L120" i="22"/>
  <c r="N120" i="22" s="1"/>
  <c r="N120" i="23"/>
  <c r="N126" i="23"/>
  <c r="L126" i="22"/>
  <c r="N126" i="22" s="1"/>
  <c r="L141" i="22"/>
  <c r="N141" i="23"/>
  <c r="L25" i="22"/>
  <c r="K25" i="22" s="1"/>
  <c r="J25" i="22" s="1"/>
  <c r="L53" i="22"/>
  <c r="N53" i="22" s="1"/>
  <c r="N82" i="23"/>
  <c r="L82" i="22"/>
  <c r="K82" i="22" s="1"/>
  <c r="L164" i="22"/>
  <c r="L180" i="22"/>
  <c r="K180" i="22" s="1"/>
  <c r="J180" i="22" s="1"/>
  <c r="N180" i="23"/>
  <c r="L196" i="22"/>
  <c r="K196" i="22" s="1"/>
  <c r="N151" i="23"/>
  <c r="L31" i="22"/>
  <c r="N31" i="23"/>
  <c r="L47" i="22"/>
  <c r="K47" i="22" s="1"/>
  <c r="J47" i="22" s="1"/>
  <c r="N47" i="23"/>
  <c r="N60" i="23"/>
  <c r="L60" i="22"/>
  <c r="N60" i="22" s="1"/>
  <c r="N123" i="23"/>
  <c r="L123" i="22"/>
  <c r="K123" i="22" s="1"/>
  <c r="J123" i="22" s="1"/>
  <c r="N132" i="23"/>
  <c r="L145" i="22"/>
  <c r="N145" i="23"/>
  <c r="L50" i="22"/>
  <c r="N50" i="22" s="1"/>
  <c r="N67" i="23"/>
  <c r="L67" i="22"/>
  <c r="N85" i="23"/>
  <c r="L85" i="22"/>
  <c r="N85" i="22" s="1"/>
  <c r="L232" i="22"/>
  <c r="N232" i="22" s="1"/>
  <c r="N148" i="23"/>
  <c r="L148" i="22"/>
  <c r="N148" i="22" s="1"/>
  <c r="N21" i="23"/>
  <c r="L21" i="22"/>
  <c r="K21" i="22" s="1"/>
  <c r="J21" i="22" s="1"/>
  <c r="L43" i="22"/>
  <c r="K43" i="22" s="1"/>
  <c r="J43" i="22" s="1"/>
  <c r="N72" i="23"/>
  <c r="L72" i="22"/>
  <c r="K72" i="22" s="1"/>
  <c r="N89" i="23"/>
  <c r="L89" i="22"/>
  <c r="K89" i="22" s="1"/>
  <c r="J89" i="22" s="1"/>
  <c r="J267" i="22"/>
  <c r="K239" i="22"/>
  <c r="J239" i="22" s="1"/>
  <c r="J213" i="22"/>
  <c r="L217" i="22"/>
  <c r="K217" i="22" s="1"/>
  <c r="J217" i="22" s="1"/>
  <c r="N217" i="23"/>
  <c r="N239" i="22"/>
  <c r="K184" i="22"/>
  <c r="J184" i="22" s="1"/>
  <c r="K105" i="22"/>
  <c r="J105" i="22"/>
  <c r="L391" i="22"/>
  <c r="L389" i="22"/>
  <c r="L246" i="22"/>
  <c r="L386" i="22"/>
  <c r="L224" i="22"/>
  <c r="L227" i="22"/>
  <c r="L230" i="22"/>
  <c r="L233" i="22"/>
  <c r="L387" i="22"/>
  <c r="L222" i="22"/>
  <c r="L225" i="22"/>
  <c r="L242" i="22"/>
  <c r="L385" i="22"/>
  <c r="L390" i="22"/>
  <c r="O254" i="20"/>
  <c r="N173" i="20"/>
  <c r="L172" i="20"/>
  <c r="L271" i="20"/>
  <c r="L169" i="20"/>
  <c r="K169" i="20" s="1"/>
  <c r="J169" i="20" s="1"/>
  <c r="L83" i="20"/>
  <c r="L160" i="20"/>
  <c r="O160" i="20" s="1"/>
  <c r="L370" i="20"/>
  <c r="O370" i="20" s="1"/>
  <c r="L278" i="20"/>
  <c r="O278" i="20" s="1"/>
  <c r="L259" i="20"/>
  <c r="O381" i="20"/>
  <c r="K348" i="20"/>
  <c r="L348" i="20" s="1"/>
  <c r="J341" i="20"/>
  <c r="L341" i="20" s="1"/>
  <c r="K349" i="20"/>
  <c r="L349" i="20" s="1"/>
  <c r="L357" i="20"/>
  <c r="O357" i="20" s="1"/>
  <c r="L372" i="20"/>
  <c r="O372" i="20" s="1"/>
  <c r="L200" i="20"/>
  <c r="N200" i="20" s="1"/>
  <c r="L256" i="20"/>
  <c r="K256" i="20" s="1"/>
  <c r="J256" i="20" s="1"/>
  <c r="L19" i="20"/>
  <c r="K19" i="20" s="1"/>
  <c r="J19" i="20" s="1"/>
  <c r="L31" i="20"/>
  <c r="O31" i="20" s="1"/>
  <c r="L132" i="20"/>
  <c r="K132" i="20" s="1"/>
  <c r="J132" i="20" s="1"/>
  <c r="L239" i="20"/>
  <c r="L289" i="20"/>
  <c r="N289" i="20" s="1"/>
  <c r="L108" i="20"/>
  <c r="L250" i="20"/>
  <c r="L86" i="20"/>
  <c r="O86" i="20" s="1"/>
  <c r="L78" i="20"/>
  <c r="N78" i="20" s="1"/>
  <c r="L99" i="20"/>
  <c r="K99" i="20" s="1"/>
  <c r="J99" i="20" s="1"/>
  <c r="L180" i="20"/>
  <c r="O180" i="20" s="1"/>
  <c r="L141" i="20"/>
  <c r="L204" i="20"/>
  <c r="L284" i="20"/>
  <c r="N284" i="20" s="1"/>
  <c r="L23" i="20"/>
  <c r="K23" i="20" s="1"/>
  <c r="J23" i="20" s="1"/>
  <c r="L107" i="20"/>
  <c r="L142" i="20"/>
  <c r="N142" i="20" s="1"/>
  <c r="L258" i="20"/>
  <c r="K258" i="20" s="1"/>
  <c r="J258" i="20" s="1"/>
  <c r="L395" i="20"/>
  <c r="O395" i="20" s="1"/>
  <c r="L226" i="20"/>
  <c r="L255" i="20"/>
  <c r="O255" i="20" s="1"/>
  <c r="L274" i="20"/>
  <c r="O274" i="20" s="1"/>
  <c r="L121" i="20"/>
  <c r="N121" i="20" s="1"/>
  <c r="L18" i="20"/>
  <c r="L145" i="20"/>
  <c r="K145" i="20" s="1"/>
  <c r="J145" i="20" s="1"/>
  <c r="L265" i="20"/>
  <c r="L393" i="20"/>
  <c r="N393" i="20" s="1"/>
  <c r="L97" i="20"/>
  <c r="L125" i="20"/>
  <c r="O125" i="20" s="1"/>
  <c r="L401" i="20"/>
  <c r="L281" i="20"/>
  <c r="O281" i="20" s="1"/>
  <c r="L90" i="20"/>
  <c r="O283" i="20"/>
  <c r="L65" i="20"/>
  <c r="N65" i="20" s="1"/>
  <c r="L59" i="20"/>
  <c r="O59" i="20" s="1"/>
  <c r="L120" i="20"/>
  <c r="L208" i="20"/>
  <c r="N208" i="20" s="1"/>
  <c r="L276" i="20"/>
  <c r="N276" i="20" s="1"/>
  <c r="L27" i="20"/>
  <c r="K27" i="20" s="1"/>
  <c r="J27" i="20" s="1"/>
  <c r="L103" i="20"/>
  <c r="L187" i="20"/>
  <c r="O187" i="20" s="1"/>
  <c r="L184" i="20"/>
  <c r="N184" i="20" s="1"/>
  <c r="L206" i="20"/>
  <c r="K206" i="20" s="1"/>
  <c r="J206" i="20" s="1"/>
  <c r="O138" i="20"/>
  <c r="O282" i="20"/>
  <c r="N171" i="20"/>
  <c r="O364" i="20"/>
  <c r="L340" i="20"/>
  <c r="C351" i="23"/>
  <c r="L356" i="20"/>
  <c r="O365" i="20"/>
  <c r="C399" i="23"/>
  <c r="J342" i="20"/>
  <c r="L342" i="20" s="1"/>
  <c r="O342" i="20" s="1"/>
  <c r="J355" i="20"/>
  <c r="L355" i="20" s="1"/>
  <c r="L291" i="20"/>
  <c r="N291" i="20" s="1"/>
  <c r="K236" i="20"/>
  <c r="J236" i="20" s="1"/>
  <c r="O236" i="20"/>
  <c r="N236" i="20"/>
  <c r="L384" i="20"/>
  <c r="N384" i="20" s="1"/>
  <c r="K22" i="20"/>
  <c r="K57" i="20"/>
  <c r="J57" i="20" s="1"/>
  <c r="K78" i="20"/>
  <c r="J78" i="20" s="1"/>
  <c r="O243" i="20"/>
  <c r="K159" i="20"/>
  <c r="J159" i="20" s="1"/>
  <c r="K171" i="20"/>
  <c r="J171" i="20" s="1"/>
  <c r="K392" i="20"/>
  <c r="J392" i="20" s="1"/>
  <c r="L275" i="20"/>
  <c r="O275" i="20" s="1"/>
  <c r="K266" i="20"/>
  <c r="J266" i="20" s="1"/>
  <c r="N282" i="20"/>
  <c r="L50" i="20"/>
  <c r="O50" i="20" s="1"/>
  <c r="L229" i="20"/>
  <c r="L111" i="20"/>
  <c r="L146" i="20"/>
  <c r="L82" i="20"/>
  <c r="K82" i="20" s="1"/>
  <c r="J82" i="20" s="1"/>
  <c r="L202" i="20"/>
  <c r="N202" i="20" s="1"/>
  <c r="L143" i="20"/>
  <c r="K143" i="20" s="1"/>
  <c r="J143" i="20" s="1"/>
  <c r="L175" i="20"/>
  <c r="O175" i="20" s="1"/>
  <c r="L46" i="20"/>
  <c r="L54" i="20"/>
  <c r="O54" i="20" s="1"/>
  <c r="L223" i="20"/>
  <c r="L245" i="20"/>
  <c r="N245" i="20" s="1"/>
  <c r="L190" i="20"/>
  <c r="L28" i="20"/>
  <c r="N28" i="20" s="1"/>
  <c r="L214" i="20"/>
  <c r="K214" i="20" s="1"/>
  <c r="J214" i="20" s="1"/>
  <c r="L397" i="22"/>
  <c r="N397" i="22" s="1"/>
  <c r="L395" i="22"/>
  <c r="N395" i="22" s="1"/>
  <c r="O375" i="20"/>
  <c r="L344" i="20"/>
  <c r="N344" i="20" s="1"/>
  <c r="N373" i="20"/>
  <c r="O366" i="20"/>
  <c r="L388" i="20"/>
  <c r="K388" i="20" s="1"/>
  <c r="J388" i="20" s="1"/>
  <c r="N87" i="20"/>
  <c r="L113" i="20"/>
  <c r="K113" i="20" s="1"/>
  <c r="J113" i="20" s="1"/>
  <c r="L136" i="20"/>
  <c r="O136" i="20" s="1"/>
  <c r="L163" i="20"/>
  <c r="L269" i="20"/>
  <c r="N269" i="20" s="1"/>
  <c r="L93" i="20"/>
  <c r="L128" i="20"/>
  <c r="K128" i="20" s="1"/>
  <c r="J128" i="20" s="1"/>
  <c r="L63" i="20"/>
  <c r="L102" i="20"/>
  <c r="N102" i="20" s="1"/>
  <c r="L196" i="20"/>
  <c r="K196" i="20" s="1"/>
  <c r="J196" i="20" s="1"/>
  <c r="L248" i="20"/>
  <c r="L79" i="20"/>
  <c r="L131" i="20"/>
  <c r="O131" i="20" s="1"/>
  <c r="L189" i="20"/>
  <c r="N189" i="20" s="1"/>
  <c r="L127" i="20"/>
  <c r="L174" i="20"/>
  <c r="L292" i="20"/>
  <c r="N292" i="20" s="1"/>
  <c r="L118" i="20"/>
  <c r="N118" i="20" s="1"/>
  <c r="L205" i="20"/>
  <c r="O205" i="20" s="1"/>
  <c r="L238" i="20"/>
  <c r="L51" i="20"/>
  <c r="L235" i="20"/>
  <c r="K235" i="20" s="1"/>
  <c r="J235" i="20" s="1"/>
  <c r="L117" i="20"/>
  <c r="N117" i="20" s="1"/>
  <c r="L149" i="20"/>
  <c r="L170" i="20"/>
  <c r="K170" i="20" s="1"/>
  <c r="J170" i="20" s="1"/>
  <c r="L114" i="20"/>
  <c r="N114" i="20" s="1"/>
  <c r="L137" i="20"/>
  <c r="L84" i="20"/>
  <c r="L106" i="20"/>
  <c r="K106" i="20" s="1"/>
  <c r="J106" i="20" s="1"/>
  <c r="L234" i="20"/>
  <c r="L253" i="20"/>
  <c r="O253" i="20" s="1"/>
  <c r="L85" i="20"/>
  <c r="L38" i="20"/>
  <c r="N38" i="20" s="1"/>
  <c r="L55" i="20"/>
  <c r="K55" i="20" s="1"/>
  <c r="J55" i="20" s="1"/>
  <c r="L92" i="20"/>
  <c r="K92" i="20" s="1"/>
  <c r="J92" i="20" s="1"/>
  <c r="L34" i="20"/>
  <c r="L288" i="20"/>
  <c r="N288" i="20" s="1"/>
  <c r="L403" i="22"/>
  <c r="N403" i="22" s="1"/>
  <c r="O344" i="20"/>
  <c r="L42" i="20"/>
  <c r="L60" i="20"/>
  <c r="K60" i="20" s="1"/>
  <c r="J60" i="20" s="1"/>
  <c r="L39" i="20"/>
  <c r="N39" i="20" s="1"/>
  <c r="L35" i="20"/>
  <c r="N35" i="20" s="1"/>
  <c r="L402" i="22"/>
  <c r="K402" i="22" s="1"/>
  <c r="J402" i="22" s="1"/>
  <c r="L408" i="22"/>
  <c r="L409" i="22"/>
  <c r="N409" i="22" s="1"/>
  <c r="K405" i="22"/>
  <c r="J405" i="22" s="1"/>
  <c r="L218" i="20"/>
  <c r="L210" i="20"/>
  <c r="N210" i="20" s="1"/>
  <c r="L215" i="20"/>
  <c r="K215" i="20" s="1"/>
  <c r="J215" i="20" s="1"/>
  <c r="L211" i="20"/>
  <c r="K211" i="20" s="1"/>
  <c r="J211" i="20" s="1"/>
  <c r="L216" i="20"/>
  <c r="L212" i="20"/>
  <c r="K212" i="20" s="1"/>
  <c r="J212" i="20" s="1"/>
  <c r="L217" i="20"/>
  <c r="L213" i="20"/>
  <c r="N213" i="20" s="1"/>
  <c r="O345" i="20"/>
  <c r="O87" i="20"/>
  <c r="K85" i="22"/>
  <c r="J85" i="22" s="1"/>
  <c r="K164" i="22"/>
  <c r="N164" i="22"/>
  <c r="K141" i="22"/>
  <c r="J141" i="22" s="1"/>
  <c r="N141" i="22"/>
  <c r="K120" i="22"/>
  <c r="J120" i="22" s="1"/>
  <c r="L25" i="20"/>
  <c r="N25" i="20" s="1"/>
  <c r="L247" i="20"/>
  <c r="K247" i="20" s="1"/>
  <c r="J247" i="20" s="1"/>
  <c r="L198" i="20"/>
  <c r="O154" i="20"/>
  <c r="K154" i="20"/>
  <c r="J154" i="20" s="1"/>
  <c r="L156" i="20"/>
  <c r="L261" i="20"/>
  <c r="L220" i="20"/>
  <c r="O220" i="20" s="1"/>
  <c r="L194" i="20"/>
  <c r="N194" i="20" s="1"/>
  <c r="L167" i="20"/>
  <c r="N167" i="20" s="1"/>
  <c r="L237" i="20"/>
  <c r="L116" i="20"/>
  <c r="L397" i="20"/>
  <c r="K223" i="22"/>
  <c r="J223" i="22" s="1"/>
  <c r="L221" i="20"/>
  <c r="L179" i="20"/>
  <c r="O179" i="20" s="1"/>
  <c r="L76" i="20"/>
  <c r="O76" i="20" s="1"/>
  <c r="L197" i="20"/>
  <c r="K197" i="20" s="1"/>
  <c r="J197" i="20" s="1"/>
  <c r="L40" i="20"/>
  <c r="L191" i="20"/>
  <c r="O191" i="20" s="1"/>
  <c r="L89" i="20"/>
  <c r="K241" i="20"/>
  <c r="J241" i="20" s="1"/>
  <c r="N241" i="20"/>
  <c r="O241" i="20"/>
  <c r="O178" i="20"/>
  <c r="K178" i="20"/>
  <c r="J178" i="20" s="1"/>
  <c r="N67" i="22"/>
  <c r="K67" i="22"/>
  <c r="N123" i="22"/>
  <c r="K60" i="22"/>
  <c r="J60" i="22" s="1"/>
  <c r="N180" i="22"/>
  <c r="K226" i="22"/>
  <c r="J226" i="22" s="1"/>
  <c r="L407" i="20"/>
  <c r="L72" i="20"/>
  <c r="O72" i="20" s="1"/>
  <c r="L140" i="20"/>
  <c r="L287" i="20"/>
  <c r="K287" i="20" s="1"/>
  <c r="J287" i="20" s="1"/>
  <c r="L293" i="20"/>
  <c r="O244" i="20"/>
  <c r="N244" i="20"/>
  <c r="K244" i="20"/>
  <c r="J244" i="20" s="1"/>
  <c r="L15" i="20"/>
  <c r="L279" i="20"/>
  <c r="O279" i="20" s="1"/>
  <c r="L405" i="20"/>
  <c r="O405" i="20" s="1"/>
  <c r="L286" i="20"/>
  <c r="O286" i="20" s="1"/>
  <c r="L260" i="20"/>
  <c r="L101" i="20"/>
  <c r="K101" i="20" s="1"/>
  <c r="J101" i="20" s="1"/>
  <c r="L33" i="20"/>
  <c r="L49" i="20"/>
  <c r="N49" i="20" s="1"/>
  <c r="L251" i="20"/>
  <c r="L166" i="20"/>
  <c r="L240" i="20"/>
  <c r="L24" i="20"/>
  <c r="N24" i="20" s="1"/>
  <c r="L147" i="20"/>
  <c r="L73" i="20"/>
  <c r="N73" i="20" s="1"/>
  <c r="L43" i="20"/>
  <c r="N43" i="20" s="1"/>
  <c r="O112" i="20"/>
  <c r="N112" i="20"/>
  <c r="N183" i="20"/>
  <c r="O183" i="20"/>
  <c r="K183" i="20"/>
  <c r="J183" i="20" s="1"/>
  <c r="K67" i="20"/>
  <c r="J67" i="20" s="1"/>
  <c r="N67" i="20"/>
  <c r="O67" i="20"/>
  <c r="N31" i="22"/>
  <c r="K31" i="22"/>
  <c r="J31" i="22" s="1"/>
  <c r="K126" i="22"/>
  <c r="J126" i="22" s="1"/>
  <c r="L157" i="20"/>
  <c r="L105" i="20"/>
  <c r="L62" i="20"/>
  <c r="N62" i="20" s="1"/>
  <c r="N272" i="20"/>
  <c r="K272" i="20"/>
  <c r="J272" i="20" s="1"/>
  <c r="O88" i="20"/>
  <c r="N88" i="20"/>
  <c r="L188" i="20"/>
  <c r="L150" i="20"/>
  <c r="N150" i="20" s="1"/>
  <c r="L20" i="20"/>
  <c r="K20" i="20" s="1"/>
  <c r="J20" i="20" s="1"/>
  <c r="L201" i="20"/>
  <c r="O201" i="20" s="1"/>
  <c r="L409" i="20"/>
  <c r="L29" i="20"/>
  <c r="L21" i="20"/>
  <c r="L91" i="20"/>
  <c r="O91" i="20" s="1"/>
  <c r="L68" i="20"/>
  <c r="L119" i="20"/>
  <c r="O119" i="20" s="1"/>
  <c r="L153" i="20"/>
  <c r="K153" i="20" s="1"/>
  <c r="J153" i="20" s="1"/>
  <c r="L168" i="20"/>
  <c r="O168" i="20" s="1"/>
  <c r="N104" i="20"/>
  <c r="O104" i="20"/>
  <c r="L158" i="20"/>
  <c r="O158" i="20" s="1"/>
  <c r="K186" i="20"/>
  <c r="J186" i="20" s="1"/>
  <c r="N186" i="20"/>
  <c r="O186" i="20"/>
  <c r="N47" i="20"/>
  <c r="O98" i="20"/>
  <c r="K98" i="20"/>
  <c r="J98" i="20" s="1"/>
  <c r="N98" i="20"/>
  <c r="N43" i="22"/>
  <c r="N145" i="22"/>
  <c r="K145" i="22"/>
  <c r="J145" i="22" s="1"/>
  <c r="N82" i="22"/>
  <c r="N25" i="22"/>
  <c r="N201" i="22"/>
  <c r="L195" i="20"/>
  <c r="K195" i="20" s="1"/>
  <c r="J195" i="20" s="1"/>
  <c r="L162" i="20"/>
  <c r="O177" i="20"/>
  <c r="N177" i="20"/>
  <c r="K177" i="20"/>
  <c r="J177" i="20" s="1"/>
  <c r="N110" i="20"/>
  <c r="O110" i="20"/>
  <c r="K110" i="20"/>
  <c r="J110" i="20" s="1"/>
  <c r="L48" i="20"/>
  <c r="O48" i="20" s="1"/>
  <c r="L94" i="20"/>
  <c r="L75" i="20"/>
  <c r="K75" i="20" s="1"/>
  <c r="J75" i="20" s="1"/>
  <c r="L264" i="20"/>
  <c r="K264" i="20" s="1"/>
  <c r="J264" i="20" s="1"/>
  <c r="L130" i="20"/>
  <c r="N130" i="20" s="1"/>
  <c r="L192" i="20"/>
  <c r="L58" i="20"/>
  <c r="N58" i="20" s="1"/>
  <c r="O280" i="20"/>
  <c r="K280" i="20"/>
  <c r="J280" i="20" s="1"/>
  <c r="L122" i="20"/>
  <c r="L61" i="20"/>
  <c r="O61" i="20" s="1"/>
  <c r="L155" i="20"/>
  <c r="K155" i="20" s="1"/>
  <c r="J155" i="20" s="1"/>
  <c r="K207" i="20"/>
  <c r="J207" i="20" s="1"/>
  <c r="O207" i="20"/>
  <c r="O249" i="20"/>
  <c r="K249" i="20"/>
  <c r="J249" i="20" s="1"/>
  <c r="N249" i="20"/>
  <c r="K160" i="20"/>
  <c r="J160" i="20" s="1"/>
  <c r="N160" i="20"/>
  <c r="O271" i="20"/>
  <c r="N271" i="20"/>
  <c r="K271" i="20"/>
  <c r="J271" i="20" s="1"/>
  <c r="O259" i="20"/>
  <c r="N259" i="20"/>
  <c r="K259" i="20"/>
  <c r="J259" i="20" s="1"/>
  <c r="N370" i="20"/>
  <c r="O83" i="20"/>
  <c r="N83" i="20"/>
  <c r="K83" i="20"/>
  <c r="J83" i="20" s="1"/>
  <c r="N278" i="20"/>
  <c r="K278" i="20"/>
  <c r="J278" i="20" s="1"/>
  <c r="N169" i="20"/>
  <c r="O169" i="20"/>
  <c r="N172" i="20"/>
  <c r="K172" i="20"/>
  <c r="J172" i="20" s="1"/>
  <c r="O172" i="20"/>
  <c r="N206" i="20"/>
  <c r="O206" i="20"/>
  <c r="O27" i="20"/>
  <c r="O65" i="20"/>
  <c r="K65" i="20"/>
  <c r="J65" i="20" s="1"/>
  <c r="N97" i="20"/>
  <c r="K97" i="20"/>
  <c r="J97" i="20" s="1"/>
  <c r="O97" i="20"/>
  <c r="O121" i="20"/>
  <c r="K121" i="20"/>
  <c r="J121" i="20" s="1"/>
  <c r="O99" i="20"/>
  <c r="N99" i="20"/>
  <c r="K239" i="20"/>
  <c r="J239" i="20" s="1"/>
  <c r="O239" i="20"/>
  <c r="N239" i="20"/>
  <c r="N19" i="20"/>
  <c r="O19" i="20"/>
  <c r="O256" i="20"/>
  <c r="N256" i="20"/>
  <c r="K200" i="20"/>
  <c r="J200" i="20" s="1"/>
  <c r="O200" i="20"/>
  <c r="N340" i="20"/>
  <c r="O340" i="20"/>
  <c r="K103" i="20"/>
  <c r="J103" i="20" s="1"/>
  <c r="O103" i="20"/>
  <c r="N103" i="20"/>
  <c r="O120" i="20"/>
  <c r="N120" i="20"/>
  <c r="K120" i="20"/>
  <c r="J120" i="20" s="1"/>
  <c r="N59" i="20"/>
  <c r="K59" i="20"/>
  <c r="J59" i="20" s="1"/>
  <c r="K281" i="20"/>
  <c r="J281" i="20" s="1"/>
  <c r="N281" i="20"/>
  <c r="O145" i="20"/>
  <c r="N145" i="20"/>
  <c r="N18" i="20"/>
  <c r="O18" i="20"/>
  <c r="K18" i="20"/>
  <c r="J18" i="20" s="1"/>
  <c r="I18" i="23" s="1"/>
  <c r="N255" i="20"/>
  <c r="K255" i="20"/>
  <c r="J255" i="20" s="1"/>
  <c r="O107" i="20"/>
  <c r="K107" i="20"/>
  <c r="J107" i="20" s="1"/>
  <c r="N107" i="20"/>
  <c r="N23" i="20"/>
  <c r="O23" i="20"/>
  <c r="O141" i="20"/>
  <c r="K141" i="20"/>
  <c r="J141" i="20" s="1"/>
  <c r="N141" i="20"/>
  <c r="K276" i="20"/>
  <c r="J276" i="20" s="1"/>
  <c r="O276" i="20"/>
  <c r="K90" i="20"/>
  <c r="J90" i="20" s="1"/>
  <c r="O90" i="20"/>
  <c r="N90" i="20"/>
  <c r="O226" i="20"/>
  <c r="N226" i="20"/>
  <c r="K226" i="20"/>
  <c r="J226" i="20" s="1"/>
  <c r="N258" i="20"/>
  <c r="O258" i="20"/>
  <c r="O284" i="20"/>
  <c r="K284" i="20"/>
  <c r="J284" i="20" s="1"/>
  <c r="N108" i="20"/>
  <c r="O108" i="20"/>
  <c r="K108" i="20"/>
  <c r="J108" i="20" s="1"/>
  <c r="K289" i="20"/>
  <c r="J289" i="20" s="1"/>
  <c r="O289" i="20"/>
  <c r="K31" i="20"/>
  <c r="J31" i="20" s="1"/>
  <c r="N31" i="20"/>
  <c r="N356" i="20"/>
  <c r="O356" i="20"/>
  <c r="K184" i="20"/>
  <c r="J184" i="20" s="1"/>
  <c r="O184" i="20"/>
  <c r="N187" i="20"/>
  <c r="K187" i="20"/>
  <c r="J187" i="20" s="1"/>
  <c r="O208" i="20"/>
  <c r="K208" i="20"/>
  <c r="J208" i="20" s="1"/>
  <c r="O401" i="20"/>
  <c r="K401" i="20"/>
  <c r="J401" i="20" s="1"/>
  <c r="N401" i="20"/>
  <c r="N125" i="20"/>
  <c r="K125" i="20"/>
  <c r="J125" i="20" s="1"/>
  <c r="K393" i="20"/>
  <c r="J393" i="20" s="1"/>
  <c r="K265" i="20"/>
  <c r="J265" i="20" s="1"/>
  <c r="O265" i="20"/>
  <c r="N265" i="20"/>
  <c r="K274" i="20"/>
  <c r="J274" i="20" s="1"/>
  <c r="N274" i="20"/>
  <c r="N395" i="20"/>
  <c r="K395" i="20"/>
  <c r="J395" i="20" s="1"/>
  <c r="K142" i="20"/>
  <c r="J142" i="20" s="1"/>
  <c r="O142" i="20"/>
  <c r="O204" i="20"/>
  <c r="K204" i="20"/>
  <c r="J204" i="20" s="1"/>
  <c r="N204" i="20"/>
  <c r="N180" i="20"/>
  <c r="K180" i="20"/>
  <c r="J180" i="20" s="1"/>
  <c r="N86" i="20"/>
  <c r="K86" i="20"/>
  <c r="J86" i="20" s="1"/>
  <c r="K250" i="20"/>
  <c r="J250" i="20" s="1"/>
  <c r="O250" i="20"/>
  <c r="N250" i="20"/>
  <c r="O132" i="20"/>
  <c r="N132" i="20"/>
  <c r="N190" i="20"/>
  <c r="O190" i="20"/>
  <c r="K190" i="20"/>
  <c r="J190" i="20" s="1"/>
  <c r="O245" i="20"/>
  <c r="K245" i="20"/>
  <c r="J245" i="20" s="1"/>
  <c r="K223" i="20"/>
  <c r="J223" i="20" s="1"/>
  <c r="O223" i="20"/>
  <c r="N223" i="20"/>
  <c r="N46" i="20"/>
  <c r="K46" i="20"/>
  <c r="J46" i="20" s="1"/>
  <c r="O46" i="20"/>
  <c r="N175" i="20"/>
  <c r="O202" i="20"/>
  <c r="K202" i="20"/>
  <c r="J202" i="20" s="1"/>
  <c r="K111" i="20"/>
  <c r="J111" i="20" s="1"/>
  <c r="O111" i="20"/>
  <c r="N111" i="20"/>
  <c r="K50" i="20"/>
  <c r="J50" i="20" s="1"/>
  <c r="N50" i="20"/>
  <c r="K397" i="22"/>
  <c r="K28" i="20"/>
  <c r="J28" i="20" s="1"/>
  <c r="O28" i="20"/>
  <c r="N143" i="20"/>
  <c r="O143" i="20"/>
  <c r="N275" i="20"/>
  <c r="K275" i="20"/>
  <c r="J275" i="20" s="1"/>
  <c r="K384" i="20"/>
  <c r="J384" i="20" s="1"/>
  <c r="O384" i="20"/>
  <c r="N214" i="20"/>
  <c r="O214" i="20"/>
  <c r="L406" i="20"/>
  <c r="O406" i="20" s="1"/>
  <c r="N54" i="20"/>
  <c r="K54" i="20"/>
  <c r="J54" i="20" s="1"/>
  <c r="N82" i="20"/>
  <c r="O82" i="20"/>
  <c r="O146" i="20"/>
  <c r="K146" i="20"/>
  <c r="J146" i="20" s="1"/>
  <c r="N146" i="20"/>
  <c r="K229" i="20"/>
  <c r="J229" i="20" s="1"/>
  <c r="N229" i="20"/>
  <c r="O229" i="20"/>
  <c r="L80" i="20"/>
  <c r="N80" i="20" s="1"/>
  <c r="K291" i="20"/>
  <c r="J291" i="20" s="1"/>
  <c r="O291" i="20"/>
  <c r="K213" i="20"/>
  <c r="J213" i="20" s="1"/>
  <c r="O212" i="20"/>
  <c r="N212" i="20"/>
  <c r="O217" i="20"/>
  <c r="N217" i="20"/>
  <c r="K217" i="20"/>
  <c r="J217" i="20" s="1"/>
  <c r="N211" i="20"/>
  <c r="L406" i="22"/>
  <c r="N60" i="20"/>
  <c r="O60" i="20"/>
  <c r="N55" i="20"/>
  <c r="O55" i="20"/>
  <c r="O235" i="20"/>
  <c r="N235" i="20"/>
  <c r="O79" i="20"/>
  <c r="K79" i="20"/>
  <c r="J79" i="20" s="1"/>
  <c r="N79" i="20"/>
  <c r="N196" i="20"/>
  <c r="O196" i="20"/>
  <c r="K269" i="20"/>
  <c r="J269" i="20" s="1"/>
  <c r="O269" i="20"/>
  <c r="O163" i="20"/>
  <c r="K163" i="20"/>
  <c r="J163" i="20" s="1"/>
  <c r="N163" i="20"/>
  <c r="K35" i="20"/>
  <c r="J35" i="20" s="1"/>
  <c r="O35" i="20"/>
  <c r="N42" i="20"/>
  <c r="O42" i="20"/>
  <c r="K42" i="20"/>
  <c r="J42" i="20" s="1"/>
  <c r="K403" i="22"/>
  <c r="J403" i="22" s="1"/>
  <c r="O34" i="20"/>
  <c r="N34" i="20"/>
  <c r="K34" i="20"/>
  <c r="J34" i="20" s="1"/>
  <c r="O38" i="20"/>
  <c r="K38" i="20"/>
  <c r="J38" i="20" s="1"/>
  <c r="N253" i="20"/>
  <c r="O117" i="20"/>
  <c r="K117" i="20"/>
  <c r="J117" i="20" s="1"/>
  <c r="N238" i="20"/>
  <c r="O238" i="20"/>
  <c r="K238" i="20"/>
  <c r="J238" i="20" s="1"/>
  <c r="O118" i="20"/>
  <c r="K118" i="20"/>
  <c r="J118" i="20" s="1"/>
  <c r="O292" i="20"/>
  <c r="K292" i="20"/>
  <c r="J292" i="20" s="1"/>
  <c r="N174" i="20"/>
  <c r="K174" i="20"/>
  <c r="J174" i="20" s="1"/>
  <c r="O174" i="20"/>
  <c r="N127" i="20"/>
  <c r="O127" i="20"/>
  <c r="K127" i="20"/>
  <c r="J127" i="20" s="1"/>
  <c r="O102" i="20"/>
  <c r="K102" i="20"/>
  <c r="J102" i="20" s="1"/>
  <c r="O63" i="20"/>
  <c r="N63" i="20"/>
  <c r="K63" i="20"/>
  <c r="J63" i="20" s="1"/>
  <c r="N128" i="20"/>
  <c r="O128" i="20"/>
  <c r="N93" i="20"/>
  <c r="K93" i="20"/>
  <c r="J93" i="20" s="1"/>
  <c r="O93" i="20"/>
  <c r="N136" i="20"/>
  <c r="K136" i="20"/>
  <c r="J136" i="20" s="1"/>
  <c r="O113" i="20"/>
  <c r="N113" i="20"/>
  <c r="O388" i="20"/>
  <c r="N388" i="20"/>
  <c r="N216" i="20"/>
  <c r="O216" i="20"/>
  <c r="K216" i="20"/>
  <c r="J216" i="20" s="1"/>
  <c r="K218" i="20"/>
  <c r="J218" i="20" s="1"/>
  <c r="N218" i="20"/>
  <c r="O218" i="20"/>
  <c r="O210" i="20"/>
  <c r="K210" i="20"/>
  <c r="J210" i="20" s="1"/>
  <c r="O92" i="20"/>
  <c r="N92" i="20"/>
  <c r="K137" i="20"/>
  <c r="J137" i="20" s="1"/>
  <c r="N137" i="20"/>
  <c r="O137" i="20"/>
  <c r="O170" i="20"/>
  <c r="N170" i="20"/>
  <c r="O149" i="20"/>
  <c r="K149" i="20"/>
  <c r="J149" i="20" s="1"/>
  <c r="N149" i="20"/>
  <c r="K189" i="20"/>
  <c r="J189" i="20" s="1"/>
  <c r="O189" i="20"/>
  <c r="O248" i="20"/>
  <c r="N248" i="20"/>
  <c r="K248" i="20"/>
  <c r="J248" i="20" s="1"/>
  <c r="O215" i="20"/>
  <c r="N215" i="20"/>
  <c r="K409" i="22"/>
  <c r="J409" i="22" s="1"/>
  <c r="O39" i="20"/>
  <c r="K39" i="20"/>
  <c r="J39" i="20" s="1"/>
  <c r="O288" i="20"/>
  <c r="K288" i="20"/>
  <c r="J288" i="20" s="1"/>
  <c r="O85" i="20"/>
  <c r="N85" i="20"/>
  <c r="K85" i="20"/>
  <c r="J85" i="20" s="1"/>
  <c r="K234" i="20"/>
  <c r="J234" i="20" s="1"/>
  <c r="O234" i="20"/>
  <c r="N234" i="20"/>
  <c r="O106" i="20"/>
  <c r="N106" i="20"/>
  <c r="O84" i="20"/>
  <c r="K84" i="20"/>
  <c r="J84" i="20" s="1"/>
  <c r="N84" i="20"/>
  <c r="K114" i="20"/>
  <c r="J114" i="20" s="1"/>
  <c r="O114" i="20"/>
  <c r="O51" i="20"/>
  <c r="K51" i="20"/>
  <c r="J51" i="20" s="1"/>
  <c r="N51" i="20"/>
  <c r="N205" i="20"/>
  <c r="K205" i="20"/>
  <c r="J205" i="20" s="1"/>
  <c r="N131" i="20"/>
  <c r="K131" i="20"/>
  <c r="J131" i="20" s="1"/>
  <c r="J322" i="23"/>
  <c r="O75" i="20"/>
  <c r="N75" i="20"/>
  <c r="K68" i="20"/>
  <c r="J68" i="20" s="1"/>
  <c r="N68" i="20"/>
  <c r="O68" i="20"/>
  <c r="K29" i="20"/>
  <c r="J29" i="20" s="1"/>
  <c r="O29" i="20"/>
  <c r="N29" i="20"/>
  <c r="K150" i="20"/>
  <c r="J150" i="20" s="1"/>
  <c r="O150" i="20"/>
  <c r="O157" i="20"/>
  <c r="K157" i="20"/>
  <c r="J157" i="20" s="1"/>
  <c r="N157" i="20"/>
  <c r="O43" i="20"/>
  <c r="K43" i="20"/>
  <c r="J43" i="20" s="1"/>
  <c r="N240" i="20"/>
  <c r="K240" i="20"/>
  <c r="J240" i="20" s="1"/>
  <c r="O240" i="20"/>
  <c r="K49" i="20"/>
  <c r="J49" i="20" s="1"/>
  <c r="O15" i="20"/>
  <c r="N15" i="20"/>
  <c r="K15" i="20"/>
  <c r="J15" i="20" s="1"/>
  <c r="N287" i="20"/>
  <c r="O287" i="20"/>
  <c r="O397" i="20"/>
  <c r="N397" i="20"/>
  <c r="K397" i="20"/>
  <c r="J397" i="20" s="1"/>
  <c r="L403" i="20"/>
  <c r="N403" i="20" s="1"/>
  <c r="N155" i="20"/>
  <c r="O155" i="20"/>
  <c r="O58" i="20"/>
  <c r="K58" i="20"/>
  <c r="J58" i="20" s="1"/>
  <c r="O192" i="20"/>
  <c r="N192" i="20"/>
  <c r="K192" i="20"/>
  <c r="J192" i="20" s="1"/>
  <c r="O264" i="20"/>
  <c r="N264" i="20"/>
  <c r="N94" i="20"/>
  <c r="O94" i="20"/>
  <c r="K94" i="20"/>
  <c r="J94" i="20" s="1"/>
  <c r="N48" i="20"/>
  <c r="I322" i="23"/>
  <c r="K322" i="23" s="1"/>
  <c r="M322" i="23" s="1"/>
  <c r="K21" i="20"/>
  <c r="J21" i="20" s="1"/>
  <c r="N21" i="20"/>
  <c r="O21" i="20"/>
  <c r="K409" i="20"/>
  <c r="J409" i="20" s="1"/>
  <c r="O409" i="20"/>
  <c r="N409" i="20"/>
  <c r="O20" i="20"/>
  <c r="N20" i="20"/>
  <c r="N188" i="20"/>
  <c r="K188" i="20"/>
  <c r="J188" i="20" s="1"/>
  <c r="O188" i="20"/>
  <c r="N105" i="20"/>
  <c r="O105" i="20"/>
  <c r="K105" i="20"/>
  <c r="J105" i="20" s="1"/>
  <c r="K251" i="20"/>
  <c r="J251" i="20" s="1"/>
  <c r="O251" i="20"/>
  <c r="N251" i="20"/>
  <c r="N72" i="20"/>
  <c r="K72" i="20"/>
  <c r="J72" i="20" s="1"/>
  <c r="N407" i="20"/>
  <c r="O407" i="20"/>
  <c r="K407" i="20"/>
  <c r="J407" i="20" s="1"/>
  <c r="K221" i="20"/>
  <c r="J221" i="20" s="1"/>
  <c r="O221" i="20"/>
  <c r="N221" i="20"/>
  <c r="K167" i="20"/>
  <c r="J167" i="20" s="1"/>
  <c r="O167" i="20"/>
  <c r="O194" i="20"/>
  <c r="K194" i="20"/>
  <c r="J194" i="20" s="1"/>
  <c r="N261" i="20"/>
  <c r="O261" i="20"/>
  <c r="K261" i="20"/>
  <c r="J261" i="20" s="1"/>
  <c r="O156" i="20"/>
  <c r="K156" i="20"/>
  <c r="J156" i="20" s="1"/>
  <c r="N156" i="20"/>
  <c r="K25" i="20"/>
  <c r="J25" i="20" s="1"/>
  <c r="O25" i="20"/>
  <c r="N61" i="20"/>
  <c r="K61" i="20"/>
  <c r="J61" i="20" s="1"/>
  <c r="O130" i="20"/>
  <c r="K130" i="20"/>
  <c r="J130" i="20" s="1"/>
  <c r="L74" i="20"/>
  <c r="O74" i="20" s="1"/>
  <c r="O195" i="20"/>
  <c r="N195" i="20"/>
  <c r="K158" i="20"/>
  <c r="J158" i="20" s="1"/>
  <c r="N158" i="20"/>
  <c r="K168" i="20"/>
  <c r="J168" i="20" s="1"/>
  <c r="O62" i="20"/>
  <c r="K62" i="20"/>
  <c r="J62" i="20" s="1"/>
  <c r="N147" i="20"/>
  <c r="O147" i="20"/>
  <c r="K147" i="20"/>
  <c r="J147" i="20" s="1"/>
  <c r="K33" i="20"/>
  <c r="J33" i="20" s="1"/>
  <c r="O33" i="20"/>
  <c r="N33" i="20"/>
  <c r="O101" i="20"/>
  <c r="N101" i="20"/>
  <c r="N286" i="20"/>
  <c r="K286" i="20"/>
  <c r="J286" i="20" s="1"/>
  <c r="N279" i="20"/>
  <c r="K279" i="20"/>
  <c r="J279" i="20" s="1"/>
  <c r="O140" i="20"/>
  <c r="K140" i="20"/>
  <c r="J140" i="20" s="1"/>
  <c r="N140" i="20"/>
  <c r="N191" i="20"/>
  <c r="K191" i="20"/>
  <c r="J191" i="20" s="1"/>
  <c r="K179" i="20"/>
  <c r="J179" i="20" s="1"/>
  <c r="N179" i="20"/>
  <c r="O198" i="20"/>
  <c r="K198" i="20"/>
  <c r="J198" i="20" s="1"/>
  <c r="N198" i="20"/>
  <c r="K122" i="20"/>
  <c r="J122" i="20" s="1"/>
  <c r="N122" i="20"/>
  <c r="O122" i="20"/>
  <c r="N162" i="20"/>
  <c r="K162" i="20"/>
  <c r="J162" i="20" s="1"/>
  <c r="O162" i="20"/>
  <c r="N153" i="20"/>
  <c r="O153" i="20"/>
  <c r="K119" i="20"/>
  <c r="J119" i="20" s="1"/>
  <c r="N119" i="20"/>
  <c r="K91" i="20"/>
  <c r="J91" i="20" s="1"/>
  <c r="N91" i="20"/>
  <c r="N201" i="20"/>
  <c r="K73" i="20"/>
  <c r="J73" i="20" s="1"/>
  <c r="O73" i="20"/>
  <c r="K24" i="20"/>
  <c r="J24" i="20" s="1"/>
  <c r="O24" i="20"/>
  <c r="O166" i="20"/>
  <c r="N166" i="20"/>
  <c r="K166" i="20"/>
  <c r="J166" i="20" s="1"/>
  <c r="O260" i="20"/>
  <c r="K260" i="20"/>
  <c r="J260" i="20" s="1"/>
  <c r="N260" i="20"/>
  <c r="N405" i="20"/>
  <c r="K405" i="20"/>
  <c r="J405" i="20" s="1"/>
  <c r="N293" i="20"/>
  <c r="O293" i="20"/>
  <c r="K293" i="20"/>
  <c r="J293" i="20" s="1"/>
  <c r="K89" i="20"/>
  <c r="J89" i="20" s="1"/>
  <c r="N89" i="20"/>
  <c r="O89" i="20"/>
  <c r="O40" i="20"/>
  <c r="K40" i="20"/>
  <c r="J40" i="20" s="1"/>
  <c r="N40" i="20"/>
  <c r="N197" i="20"/>
  <c r="O197" i="20"/>
  <c r="K76" i="20"/>
  <c r="J76" i="20" s="1"/>
  <c r="N76" i="20"/>
  <c r="K116" i="20"/>
  <c r="J116" i="20" s="1"/>
  <c r="O116" i="20"/>
  <c r="N116" i="20"/>
  <c r="O237" i="20"/>
  <c r="N237" i="20"/>
  <c r="K237" i="20"/>
  <c r="J237" i="20" s="1"/>
  <c r="K220" i="20"/>
  <c r="J220" i="20" s="1"/>
  <c r="N220" i="20"/>
  <c r="N247" i="20"/>
  <c r="O247" i="20"/>
  <c r="K80" i="20"/>
  <c r="J80" i="20" s="1"/>
  <c r="K406" i="20"/>
  <c r="J406" i="20" s="1"/>
  <c r="J337" i="23"/>
  <c r="K337" i="23" s="1"/>
  <c r="M337" i="23" s="1"/>
  <c r="J352" i="23"/>
  <c r="I337" i="23"/>
  <c r="I352" i="23"/>
  <c r="I323" i="23"/>
  <c r="K323" i="23" s="1"/>
  <c r="M323" i="23" s="1"/>
  <c r="K74" i="20"/>
  <c r="J74" i="20" s="1"/>
  <c r="J323" i="23"/>
  <c r="K403" i="20"/>
  <c r="J403" i="20" s="1"/>
  <c r="O403" i="20"/>
  <c r="J338" i="23"/>
  <c r="I339" i="23"/>
  <c r="I338" i="23"/>
  <c r="K338" i="23" s="1"/>
  <c r="M338" i="23" s="1"/>
  <c r="I353" i="23"/>
  <c r="I324" i="23"/>
  <c r="K324" i="23" s="1"/>
  <c r="M324" i="23" s="1"/>
  <c r="J354" i="23"/>
  <c r="J339" i="23"/>
  <c r="K339" i="23"/>
  <c r="M339" i="23" s="1"/>
  <c r="J353" i="23"/>
  <c r="K353" i="23" s="1"/>
  <c r="M353" i="23" s="1"/>
  <c r="I354" i="23"/>
  <c r="I340" i="23"/>
  <c r="J325" i="23"/>
  <c r="I325" i="23"/>
  <c r="K325" i="23" s="1"/>
  <c r="M325" i="23" s="1"/>
  <c r="J324" i="23"/>
  <c r="K354" i="23"/>
  <c r="M354" i="23"/>
  <c r="J340" i="23"/>
  <c r="I355" i="23"/>
  <c r="K355" i="23" s="1"/>
  <c r="M355" i="23" s="1"/>
  <c r="J355" i="23"/>
  <c r="I326" i="23"/>
  <c r="J326" i="23"/>
  <c r="K326" i="23" s="1"/>
  <c r="M326" i="23" s="1"/>
  <c r="J356" i="23"/>
  <c r="I341" i="23"/>
  <c r="I356" i="23"/>
  <c r="I357" i="23"/>
  <c r="K357" i="23" s="1"/>
  <c r="M357" i="23" s="1"/>
  <c r="J341" i="23"/>
  <c r="J327" i="23"/>
  <c r="I327" i="23"/>
  <c r="K327" i="23" s="1"/>
  <c r="M327" i="23" s="1"/>
  <c r="K356" i="23"/>
  <c r="M356" i="23" s="1"/>
  <c r="J342" i="23"/>
  <c r="I342" i="23"/>
  <c r="J357" i="23"/>
  <c r="J328" i="23"/>
  <c r="I328" i="23"/>
  <c r="K342" i="23"/>
  <c r="M342" i="23" s="1"/>
  <c r="J343" i="23"/>
  <c r="I344" i="23"/>
  <c r="I343" i="23"/>
  <c r="K343" i="23" s="1"/>
  <c r="M343" i="23" s="1"/>
  <c r="I358" i="23"/>
  <c r="J329" i="23"/>
  <c r="I329" i="23"/>
  <c r="K329" i="23" s="1"/>
  <c r="M329" i="23" s="1"/>
  <c r="I359" i="23"/>
  <c r="K359" i="23" s="1"/>
  <c r="M359" i="23" s="1"/>
  <c r="J358" i="23"/>
  <c r="K358" i="23"/>
  <c r="M358" i="23" s="1"/>
  <c r="J359" i="23"/>
  <c r="I360" i="23"/>
  <c r="I345" i="23"/>
  <c r="K345" i="23" s="1"/>
  <c r="M345" i="23" s="1"/>
  <c r="J344" i="23"/>
  <c r="J330" i="23"/>
  <c r="K330" i="23" s="1"/>
  <c r="M330" i="23" s="1"/>
  <c r="I330" i="23"/>
  <c r="J345" i="23"/>
  <c r="J360" i="23"/>
  <c r="K360" i="23" s="1"/>
  <c r="M360" i="23" s="1"/>
  <c r="I331" i="23"/>
  <c r="K331" i="23" s="1"/>
  <c r="M331" i="23" s="1"/>
  <c r="J331" i="23"/>
  <c r="J361" i="23"/>
  <c r="K361" i="23" s="1"/>
  <c r="M361" i="23" s="1"/>
  <c r="J346" i="23"/>
  <c r="I347" i="23"/>
  <c r="I361" i="23"/>
  <c r="I346" i="23"/>
  <c r="I332" i="23"/>
  <c r="J332" i="23"/>
  <c r="J362" i="23"/>
  <c r="I348" i="23"/>
  <c r="J347" i="23"/>
  <c r="K347" i="23"/>
  <c r="M347" i="23" s="1"/>
  <c r="I362" i="23"/>
  <c r="I363" i="23"/>
  <c r="J333" i="23"/>
  <c r="I333" i="23"/>
  <c r="I349" i="23"/>
  <c r="J363" i="23"/>
  <c r="K363" i="23" s="1"/>
  <c r="M363" i="23" s="1"/>
  <c r="J348" i="23"/>
  <c r="K348" i="23" s="1"/>
  <c r="M348" i="23" s="1"/>
  <c r="I364" i="23"/>
  <c r="K364" i="23" s="1"/>
  <c r="M364" i="23" s="1"/>
  <c r="J334" i="23"/>
  <c r="I335" i="23"/>
  <c r="I334" i="23"/>
  <c r="J350" i="23"/>
  <c r="J364" i="23"/>
  <c r="I365" i="23"/>
  <c r="J349" i="23"/>
  <c r="K349" i="23"/>
  <c r="M349" i="23" s="1"/>
  <c r="I350" i="23"/>
  <c r="K334" i="23"/>
  <c r="M334" i="23" s="1"/>
  <c r="J335" i="23"/>
  <c r="J365" i="23"/>
  <c r="K365" i="23"/>
  <c r="M365" i="23" s="1"/>
  <c r="N347" i="20" l="1"/>
  <c r="O347" i="20"/>
  <c r="K333" i="23"/>
  <c r="M333" i="23" s="1"/>
  <c r="O80" i="20"/>
  <c r="K350" i="23"/>
  <c r="M350" i="23" s="1"/>
  <c r="K335" i="23"/>
  <c r="M335" i="23" s="1"/>
  <c r="K346" i="23"/>
  <c r="M346" i="23" s="1"/>
  <c r="K328" i="23"/>
  <c r="M328" i="23" s="1"/>
  <c r="K201" i="20"/>
  <c r="J201" i="20" s="1"/>
  <c r="N168" i="20"/>
  <c r="K48" i="20"/>
  <c r="J48" i="20" s="1"/>
  <c r="K253" i="20"/>
  <c r="J253" i="20" s="1"/>
  <c r="J12" i="19" s="1"/>
  <c r="O211" i="20"/>
  <c r="O213" i="20"/>
  <c r="N27" i="20"/>
  <c r="K362" i="23"/>
  <c r="M362" i="23" s="1"/>
  <c r="K341" i="23"/>
  <c r="M341" i="23" s="1"/>
  <c r="N74" i="20"/>
  <c r="K352" i="23"/>
  <c r="M352" i="23" s="1"/>
  <c r="O49" i="20"/>
  <c r="K175" i="20"/>
  <c r="J175" i="20" s="1"/>
  <c r="O393" i="20"/>
  <c r="K47" i="20"/>
  <c r="J47" i="20" s="1"/>
  <c r="N72" i="22"/>
  <c r="N21" i="22"/>
  <c r="N357" i="20"/>
  <c r="O173" i="20"/>
  <c r="O352" i="20"/>
  <c r="O78" i="20"/>
  <c r="N254" i="20"/>
  <c r="K45" i="20"/>
  <c r="J45" i="20" s="1"/>
  <c r="J209" i="22"/>
  <c r="K110" i="22"/>
  <c r="J110" i="22" s="1"/>
  <c r="K169" i="22"/>
  <c r="J169" i="22" s="1"/>
  <c r="K185" i="22"/>
  <c r="J185" i="22" s="1"/>
  <c r="N155" i="22"/>
  <c r="N123" i="20"/>
  <c r="K176" i="20"/>
  <c r="J176" i="20" s="1"/>
  <c r="N148" i="20"/>
  <c r="N144" i="20"/>
  <c r="O36" i="20"/>
  <c r="K133" i="20"/>
  <c r="J133" i="20" s="1"/>
  <c r="N199" i="20"/>
  <c r="O69" i="20"/>
  <c r="O181" i="20"/>
  <c r="N45" i="20"/>
  <c r="N26" i="20"/>
  <c r="K254" i="22"/>
  <c r="J254" i="22" s="1"/>
  <c r="K218" i="22"/>
  <c r="J218" i="22" s="1"/>
  <c r="K179" i="22"/>
  <c r="J179" i="22" s="1"/>
  <c r="L360" i="20"/>
  <c r="L371" i="20"/>
  <c r="K92" i="22"/>
  <c r="J92" i="22" s="1"/>
  <c r="K268" i="22"/>
  <c r="J268" i="22" s="1"/>
  <c r="K111" i="22"/>
  <c r="J111" i="22" s="1"/>
  <c r="J81" i="22"/>
  <c r="N282" i="22"/>
  <c r="K194" i="22"/>
  <c r="J194" i="22" s="1"/>
  <c r="K125" i="22"/>
  <c r="J125" i="22" s="1"/>
  <c r="K266" i="22"/>
  <c r="J266" i="22" s="1"/>
  <c r="K251" i="22"/>
  <c r="J251" i="22" s="1"/>
  <c r="K378" i="23"/>
  <c r="M378" i="23" s="1"/>
  <c r="L345" i="22"/>
  <c r="N345" i="22" s="1"/>
  <c r="L343" i="22"/>
  <c r="N343" i="22" s="1"/>
  <c r="L357" i="22"/>
  <c r="N357" i="22" s="1"/>
  <c r="L340" i="22"/>
  <c r="N340" i="22" s="1"/>
  <c r="K405" i="23"/>
  <c r="M405" i="23" s="1"/>
  <c r="K403" i="23"/>
  <c r="M403" i="23" s="1"/>
  <c r="L374" i="22"/>
  <c r="N374" i="22" s="1"/>
  <c r="K73" i="22"/>
  <c r="J73" i="22" s="1"/>
  <c r="J380" i="20"/>
  <c r="L380" i="20" s="1"/>
  <c r="M70" i="19"/>
  <c r="K380" i="20" s="1"/>
  <c r="L361" i="22"/>
  <c r="N361" i="22" s="1"/>
  <c r="K332" i="23"/>
  <c r="M332" i="23" s="1"/>
  <c r="N22" i="20"/>
  <c r="O32" i="20"/>
  <c r="K232" i="20"/>
  <c r="J232" i="20" s="1"/>
  <c r="K77" i="20"/>
  <c r="J77" i="20" s="1"/>
  <c r="O164" i="20"/>
  <c r="N41" i="20"/>
  <c r="K185" i="20"/>
  <c r="K124" i="20"/>
  <c r="J124" i="20" s="1"/>
  <c r="K393" i="23"/>
  <c r="M393" i="23" s="1"/>
  <c r="L347" i="22"/>
  <c r="N347" i="22" s="1"/>
  <c r="K381" i="23"/>
  <c r="M381" i="23" s="1"/>
  <c r="K395" i="23"/>
  <c r="M395" i="23" s="1"/>
  <c r="K394" i="23"/>
  <c r="M394" i="23" s="1"/>
  <c r="K370" i="23"/>
  <c r="M370" i="23" s="1"/>
  <c r="K401" i="23"/>
  <c r="M401" i="23" s="1"/>
  <c r="K106" i="22"/>
  <c r="J106" i="22" s="1"/>
  <c r="K38" i="22"/>
  <c r="J38" i="22" s="1"/>
  <c r="N38" i="22"/>
  <c r="K344" i="23"/>
  <c r="M344" i="23" s="1"/>
  <c r="K340" i="23"/>
  <c r="M340" i="23" s="1"/>
  <c r="O52" i="20"/>
  <c r="L359" i="22"/>
  <c r="N359" i="22" s="1"/>
  <c r="K386" i="23"/>
  <c r="M386" i="23" s="1"/>
  <c r="L375" i="22"/>
  <c r="N375" i="22" s="1"/>
  <c r="K402" i="23"/>
  <c r="M402" i="23" s="1"/>
  <c r="K46" i="22"/>
  <c r="J46" i="22" s="1"/>
  <c r="N46" i="22"/>
  <c r="G384" i="20"/>
  <c r="H384" i="20" s="1"/>
  <c r="E388" i="20"/>
  <c r="E385" i="20"/>
  <c r="E386" i="20" s="1"/>
  <c r="E390" i="20" s="1"/>
  <c r="J382" i="20"/>
  <c r="M72" i="19"/>
  <c r="K382" i="20" s="1"/>
  <c r="O58" i="21"/>
  <c r="K350" i="22" s="1"/>
  <c r="L350" i="22" s="1"/>
  <c r="N350" i="22" s="1"/>
  <c r="G291" i="20"/>
  <c r="H291" i="20" s="1"/>
  <c r="H403" i="22"/>
  <c r="G210" i="20"/>
  <c r="H210" i="20" s="1"/>
  <c r="E213" i="20"/>
  <c r="G213" i="20" s="1"/>
  <c r="H213" i="20" s="1"/>
  <c r="E217" i="20"/>
  <c r="G217" i="20" s="1"/>
  <c r="H217" i="20" s="1"/>
  <c r="E212" i="20"/>
  <c r="G212" i="20" s="1"/>
  <c r="H212" i="20" s="1"/>
  <c r="E216" i="20"/>
  <c r="G216" i="20" s="1"/>
  <c r="H216" i="20" s="1"/>
  <c r="E215" i="20"/>
  <c r="G215" i="20" s="1"/>
  <c r="H215" i="20" s="1"/>
  <c r="E214" i="20"/>
  <c r="G214" i="20" s="1"/>
  <c r="H214" i="20" s="1"/>
  <c r="E230" i="20"/>
  <c r="G230" i="20" s="1"/>
  <c r="H229" i="20" s="1"/>
  <c r="O73" i="21"/>
  <c r="K383" i="22" s="1"/>
  <c r="O69" i="21"/>
  <c r="K379" i="22" s="1"/>
  <c r="O57" i="21"/>
  <c r="K349" i="22" s="1"/>
  <c r="E212" i="22"/>
  <c r="G212" i="22" s="1"/>
  <c r="H212" i="22" s="1"/>
  <c r="G210" i="22"/>
  <c r="H210" i="22" s="1"/>
  <c r="E216" i="22"/>
  <c r="G216" i="22" s="1"/>
  <c r="H216" i="22" s="1"/>
  <c r="N73" i="21"/>
  <c r="J383" i="22" s="1"/>
  <c r="N69" i="21"/>
  <c r="J379" i="22" s="1"/>
  <c r="N65" i="21"/>
  <c r="J366" i="22" s="1"/>
  <c r="N61" i="21"/>
  <c r="J353" i="22" s="1"/>
  <c r="N57" i="21"/>
  <c r="J349" i="22" s="1"/>
  <c r="O56" i="21"/>
  <c r="P56" i="21" s="1"/>
  <c r="I429" i="23"/>
  <c r="J424" i="23"/>
  <c r="I424" i="23" s="1"/>
  <c r="I416" i="23"/>
  <c r="I320" i="23"/>
  <c r="J309" i="23"/>
  <c r="I309" i="23" s="1"/>
  <c r="J305" i="23"/>
  <c r="I305" i="23" s="1"/>
  <c r="I300" i="23"/>
  <c r="J296" i="23"/>
  <c r="I296" i="23" s="1"/>
  <c r="I253" i="23"/>
  <c r="E217" i="23"/>
  <c r="G217" i="23" s="1"/>
  <c r="H217" i="23" s="1"/>
  <c r="N207" i="23"/>
  <c r="M207" i="23"/>
  <c r="I417" i="23"/>
  <c r="I317" i="23"/>
  <c r="M302" i="23"/>
  <c r="I295" i="23"/>
  <c r="I294" i="23"/>
  <c r="I263" i="23"/>
  <c r="E211" i="23"/>
  <c r="G211" i="23" s="1"/>
  <c r="H211" i="23" s="1"/>
  <c r="G210" i="23"/>
  <c r="H210" i="23" s="1"/>
  <c r="I431" i="23"/>
  <c r="I428" i="23"/>
  <c r="I427" i="23"/>
  <c r="I425" i="23"/>
  <c r="M415" i="23"/>
  <c r="M320" i="23"/>
  <c r="I308" i="23"/>
  <c r="I303" i="23"/>
  <c r="I302" i="23"/>
  <c r="J289" i="23"/>
  <c r="I289" i="23" s="1"/>
  <c r="M289" i="23"/>
  <c r="J283" i="23"/>
  <c r="I283" i="23" s="1"/>
  <c r="M283" i="23"/>
  <c r="I279" i="23"/>
  <c r="M278" i="23"/>
  <c r="J278" i="23"/>
  <c r="I278" i="23" s="1"/>
  <c r="I277" i="23"/>
  <c r="J275" i="23"/>
  <c r="I275" i="23" s="1"/>
  <c r="M275" i="23"/>
  <c r="I267" i="23"/>
  <c r="E265" i="23"/>
  <c r="G265" i="23" s="1"/>
  <c r="H263" i="23" s="1"/>
  <c r="I255" i="23"/>
  <c r="M231" i="23"/>
  <c r="J231" i="23"/>
  <c r="I231" i="23" s="1"/>
  <c r="I230" i="23"/>
  <c r="E213" i="23"/>
  <c r="G213" i="23" s="1"/>
  <c r="H213" i="23" s="1"/>
  <c r="E212" i="23"/>
  <c r="G212" i="23" s="1"/>
  <c r="H212" i="23" s="1"/>
  <c r="I430" i="23"/>
  <c r="I426" i="23"/>
  <c r="J291" i="23"/>
  <c r="I291" i="23" s="1"/>
  <c r="M291" i="23"/>
  <c r="I290" i="23"/>
  <c r="J285" i="23"/>
  <c r="I285" i="23" s="1"/>
  <c r="M285" i="23"/>
  <c r="I284" i="23"/>
  <c r="I251" i="23"/>
  <c r="J250" i="23"/>
  <c r="I250" i="23" s="1"/>
  <c r="M250" i="23"/>
  <c r="I249" i="23"/>
  <c r="M247" i="23"/>
  <c r="J247" i="23"/>
  <c r="I247" i="23" s="1"/>
  <c r="I238" i="23"/>
  <c r="G232" i="23"/>
  <c r="H231" i="23" s="1"/>
  <c r="E238" i="23"/>
  <c r="G238" i="23" s="1"/>
  <c r="H237" i="23" s="1"/>
  <c r="M208" i="23"/>
  <c r="J190" i="23"/>
  <c r="I190" i="23" s="1"/>
  <c r="M189" i="23"/>
  <c r="J186" i="23"/>
  <c r="I186" i="23" s="1"/>
  <c r="M185" i="23"/>
  <c r="J182" i="23"/>
  <c r="I182" i="23" s="1"/>
  <c r="M181" i="23"/>
  <c r="J178" i="23"/>
  <c r="I178" i="23" s="1"/>
  <c r="I153" i="23"/>
  <c r="M153" i="23"/>
  <c r="I134" i="23"/>
  <c r="J175" i="23"/>
  <c r="I175" i="23" s="1"/>
  <c r="M175" i="23"/>
  <c r="J173" i="23"/>
  <c r="I173" i="23" s="1"/>
  <c r="M173" i="23"/>
  <c r="J171" i="23"/>
  <c r="I171" i="23" s="1"/>
  <c r="M171" i="23"/>
  <c r="J169" i="23"/>
  <c r="I169" i="23" s="1"/>
  <c r="M169" i="23"/>
  <c r="J167" i="23"/>
  <c r="I167" i="23" s="1"/>
  <c r="M167" i="23"/>
  <c r="M191" i="23"/>
  <c r="M187" i="23"/>
  <c r="M183" i="23"/>
  <c r="M179" i="23"/>
  <c r="J166" i="23"/>
  <c r="I166" i="23"/>
  <c r="M138" i="23"/>
  <c r="J138" i="23"/>
  <c r="I138" i="23" s="1"/>
  <c r="J159" i="23"/>
  <c r="I159" i="23" s="1"/>
  <c r="M159" i="23"/>
  <c r="J157" i="23"/>
  <c r="I157" i="23" s="1"/>
  <c r="M157" i="23"/>
  <c r="J155" i="23"/>
  <c r="I155" i="23" s="1"/>
  <c r="M155" i="23"/>
  <c r="J151" i="23"/>
  <c r="I151" i="23" s="1"/>
  <c r="M151" i="23"/>
  <c r="J149" i="23"/>
  <c r="I149" i="23" s="1"/>
  <c r="M149" i="23"/>
  <c r="J147" i="23"/>
  <c r="I147" i="23" s="1"/>
  <c r="M147" i="23"/>
  <c r="J145" i="23"/>
  <c r="I145" i="23" s="1"/>
  <c r="M145" i="23"/>
  <c r="M136" i="23"/>
  <c r="J136" i="23"/>
  <c r="I136" i="23"/>
  <c r="M140" i="23"/>
  <c r="M63" i="23"/>
  <c r="I63" i="23"/>
  <c r="J58" i="23"/>
  <c r="I58" i="23" s="1"/>
  <c r="J57" i="23"/>
  <c r="I57" i="23"/>
  <c r="J53" i="23"/>
  <c r="I53" i="23"/>
  <c r="J49" i="23"/>
  <c r="I49" i="23"/>
  <c r="J45" i="23"/>
  <c r="I45" i="23"/>
  <c r="J41" i="23"/>
  <c r="I41" i="23"/>
  <c r="J37" i="23"/>
  <c r="I37" i="23"/>
  <c r="I54" i="23"/>
  <c r="M54" i="23"/>
  <c r="I50" i="23"/>
  <c r="M50" i="23"/>
  <c r="I46" i="23"/>
  <c r="M46" i="23"/>
  <c r="I42" i="23"/>
  <c r="M42" i="23"/>
  <c r="I38" i="23"/>
  <c r="M38" i="23"/>
  <c r="I34" i="23"/>
  <c r="M34" i="23"/>
  <c r="J30" i="23"/>
  <c r="I30" i="23"/>
  <c r="M30" i="23"/>
  <c r="J60" i="23"/>
  <c r="I60" i="23" s="1"/>
  <c r="I33" i="23"/>
  <c r="I29" i="23"/>
  <c r="M26" i="23"/>
  <c r="I25" i="23"/>
  <c r="M22" i="23"/>
  <c r="I21" i="23"/>
  <c r="J15" i="23"/>
  <c r="I15" i="23" s="1"/>
  <c r="I26" i="23"/>
  <c r="I22" i="23"/>
  <c r="J67" i="22"/>
  <c r="K395" i="22"/>
  <c r="J395" i="22" s="1"/>
  <c r="N89" i="22"/>
  <c r="K80" i="22"/>
  <c r="J80" i="22" s="1"/>
  <c r="N213" i="22"/>
  <c r="K61" i="22"/>
  <c r="J61" i="22" s="1"/>
  <c r="N190" i="22"/>
  <c r="K148" i="22"/>
  <c r="J148" i="22" s="1"/>
  <c r="N216" i="22"/>
  <c r="K279" i="22"/>
  <c r="J279" i="22" s="1"/>
  <c r="N376" i="20"/>
  <c r="L363" i="20"/>
  <c r="N363" i="20" s="1"/>
  <c r="K71" i="20"/>
  <c r="J71" i="20" s="1"/>
  <c r="O129" i="20"/>
  <c r="N378" i="20"/>
  <c r="O378" i="20"/>
  <c r="N243" i="20"/>
  <c r="N372" i="20"/>
  <c r="O392" i="20"/>
  <c r="K283" i="20"/>
  <c r="J283" i="20" s="1"/>
  <c r="O159" i="20"/>
  <c r="O262" i="20"/>
  <c r="K123" i="20"/>
  <c r="J123" i="20" s="1"/>
  <c r="K52" i="20"/>
  <c r="J52" i="20" s="1"/>
  <c r="O232" i="20"/>
  <c r="K193" i="20"/>
  <c r="J193" i="20" s="1"/>
  <c r="K164" i="20"/>
  <c r="J164" i="20" s="1"/>
  <c r="K203" i="20"/>
  <c r="J203" i="20" s="1"/>
  <c r="N151" i="20"/>
  <c r="O30" i="20"/>
  <c r="N96" i="20"/>
  <c r="K53" i="20"/>
  <c r="J53" i="20" s="1"/>
  <c r="L361" i="20"/>
  <c r="O361" i="20" s="1"/>
  <c r="L351" i="20"/>
  <c r="O351" i="20" s="1"/>
  <c r="O371" i="20"/>
  <c r="N371" i="20"/>
  <c r="O358" i="20"/>
  <c r="N358" i="20"/>
  <c r="N362" i="20"/>
  <c r="N47" i="22"/>
  <c r="K50" i="22"/>
  <c r="J50" i="22" s="1"/>
  <c r="K232" i="22"/>
  <c r="J232" i="22" s="1"/>
  <c r="K53" i="22"/>
  <c r="J53" i="22" s="1"/>
  <c r="N15" i="22"/>
  <c r="K74" i="22"/>
  <c r="J74" i="22" s="1"/>
  <c r="J188" i="22"/>
  <c r="K129" i="22"/>
  <c r="J129" i="22" s="1"/>
  <c r="K173" i="22"/>
  <c r="J173" i="22" s="1"/>
  <c r="K40" i="22"/>
  <c r="J40" i="22" s="1"/>
  <c r="K199" i="22"/>
  <c r="J199" i="22" s="1"/>
  <c r="N217" i="22"/>
  <c r="L42" i="21"/>
  <c r="L27" i="21"/>
  <c r="L12" i="21"/>
  <c r="J397" i="22"/>
  <c r="N388" i="22"/>
  <c r="K181" i="22"/>
  <c r="J181" i="22" s="1"/>
  <c r="J72" i="22"/>
  <c r="J164" i="22"/>
  <c r="J245" i="22"/>
  <c r="J196" i="22"/>
  <c r="J82" i="22"/>
  <c r="J285" i="22"/>
  <c r="J70" i="22"/>
  <c r="N341" i="20"/>
  <c r="O341" i="20"/>
  <c r="O363" i="20"/>
  <c r="N351" i="20"/>
  <c r="K262" i="20"/>
  <c r="J262" i="20" s="1"/>
  <c r="N359" i="20"/>
  <c r="O359" i="20"/>
  <c r="O374" i="20"/>
  <c r="N374" i="20"/>
  <c r="N348" i="20"/>
  <c r="O348" i="20"/>
  <c r="O349" i="20"/>
  <c r="N349" i="20"/>
  <c r="J185" i="20"/>
  <c r="O199" i="20"/>
  <c r="N196" i="22"/>
  <c r="J384" i="22"/>
  <c r="N384" i="22"/>
  <c r="J64" i="22"/>
  <c r="J235" i="22"/>
  <c r="J54" i="22"/>
  <c r="J292" i="22"/>
  <c r="J160" i="22"/>
  <c r="J71" i="22"/>
  <c r="J42" i="19"/>
  <c r="J27" i="19"/>
  <c r="N12" i="19"/>
  <c r="J13" i="19"/>
  <c r="J18" i="23"/>
  <c r="K18" i="23" s="1"/>
  <c r="N342" i="20"/>
  <c r="O355" i="20"/>
  <c r="N355" i="20"/>
  <c r="O360" i="20"/>
  <c r="N360" i="20"/>
  <c r="O353" i="20"/>
  <c r="N353" i="20"/>
  <c r="J22" i="20"/>
  <c r="N95" i="20"/>
  <c r="N30" i="20"/>
  <c r="O346" i="20"/>
  <c r="O343" i="20"/>
  <c r="O350" i="20"/>
  <c r="J64" i="20"/>
  <c r="J199" i="20"/>
  <c r="J135" i="20"/>
  <c r="L349" i="22" l="1"/>
  <c r="N349" i="22" s="1"/>
  <c r="L383" i="22"/>
  <c r="N383" i="22" s="1"/>
  <c r="O65" i="21"/>
  <c r="K366" i="22" s="1"/>
  <c r="E389" i="20"/>
  <c r="G388" i="20"/>
  <c r="H388" i="20" s="1"/>
  <c r="L353" i="22"/>
  <c r="N353" i="22" s="1"/>
  <c r="N380" i="20"/>
  <c r="O380" i="20"/>
  <c r="L366" i="22"/>
  <c r="N366" i="22" s="1"/>
  <c r="L382" i="20"/>
  <c r="L379" i="22"/>
  <c r="N379" i="22" s="1"/>
  <c r="O61" i="21"/>
  <c r="K353" i="22" s="1"/>
  <c r="N361" i="20"/>
  <c r="P12" i="21"/>
  <c r="L13" i="21"/>
  <c r="L28" i="21"/>
  <c r="P27" i="21"/>
  <c r="L43" i="21"/>
  <c r="P42" i="21"/>
  <c r="L12" i="19"/>
  <c r="J295" i="20" s="1"/>
  <c r="M18" i="23"/>
  <c r="N18" i="23"/>
  <c r="J28" i="19"/>
  <c r="N27" i="19"/>
  <c r="N42" i="19"/>
  <c r="J43" i="19"/>
  <c r="J14" i="19"/>
  <c r="N13" i="19"/>
  <c r="N382" i="20" l="1"/>
  <c r="O382" i="20"/>
  <c r="L14" i="21"/>
  <c r="P13" i="21"/>
  <c r="N27" i="21"/>
  <c r="J310" i="22" s="1"/>
  <c r="P28" i="21"/>
  <c r="L29" i="21"/>
  <c r="N42" i="21"/>
  <c r="J325" i="22" s="1"/>
  <c r="P43" i="21"/>
  <c r="L44" i="21"/>
  <c r="R12" i="21"/>
  <c r="N12" i="21"/>
  <c r="J295" i="22" s="1"/>
  <c r="L42" i="19"/>
  <c r="J325" i="20" s="1"/>
  <c r="L13" i="19"/>
  <c r="J296" i="20" s="1"/>
  <c r="L27" i="19"/>
  <c r="J310" i="20" s="1"/>
  <c r="N14" i="19"/>
  <c r="J15" i="19"/>
  <c r="J29" i="19"/>
  <c r="N28" i="19"/>
  <c r="M12" i="19"/>
  <c r="K295" i="20" s="1"/>
  <c r="L295" i="20" s="1"/>
  <c r="N43" i="19"/>
  <c r="J44" i="19"/>
  <c r="M13" i="19" l="1"/>
  <c r="K296" i="20" s="1"/>
  <c r="M27" i="19"/>
  <c r="K310" i="20" s="1"/>
  <c r="L310" i="20" s="1"/>
  <c r="M42" i="19"/>
  <c r="K325" i="20" s="1"/>
  <c r="L325" i="20" s="1"/>
  <c r="O12" i="21"/>
  <c r="K295" i="22" s="1"/>
  <c r="L295" i="22" s="1"/>
  <c r="N295" i="22" s="1"/>
  <c r="O42" i="21"/>
  <c r="K325" i="22" s="1"/>
  <c r="L325" i="22" s="1"/>
  <c r="N325" i="22" s="1"/>
  <c r="O27" i="21"/>
  <c r="K310" i="22" s="1"/>
  <c r="L310" i="22" s="1"/>
  <c r="N310" i="22" s="1"/>
  <c r="P44" i="21"/>
  <c r="L45" i="21"/>
  <c r="L30" i="21"/>
  <c r="P29" i="21"/>
  <c r="N29" i="21" s="1"/>
  <c r="J312" i="22" s="1"/>
  <c r="N13" i="21"/>
  <c r="J296" i="22" s="1"/>
  <c r="N43" i="21"/>
  <c r="J326" i="22" s="1"/>
  <c r="N28" i="21"/>
  <c r="J311" i="22" s="1"/>
  <c r="L15" i="21"/>
  <c r="P14" i="21"/>
  <c r="L28" i="19"/>
  <c r="J311" i="20" s="1"/>
  <c r="M28" i="19"/>
  <c r="K311" i="20" s="1"/>
  <c r="O295" i="20"/>
  <c r="N295" i="20"/>
  <c r="J45" i="19"/>
  <c r="N44" i="19"/>
  <c r="N29" i="19"/>
  <c r="J30" i="19"/>
  <c r="L43" i="19"/>
  <c r="J326" i="20" s="1"/>
  <c r="J16" i="19"/>
  <c r="N15" i="19"/>
  <c r="L14" i="19"/>
  <c r="J297" i="20" s="1"/>
  <c r="L296" i="20"/>
  <c r="O43" i="21" l="1"/>
  <c r="K326" i="22" s="1"/>
  <c r="L326" i="22" s="1"/>
  <c r="N326" i="22" s="1"/>
  <c r="N14" i="21"/>
  <c r="J297" i="22" s="1"/>
  <c r="N44" i="21"/>
  <c r="J327" i="22" s="1"/>
  <c r="P15" i="21"/>
  <c r="L16" i="21"/>
  <c r="P30" i="21"/>
  <c r="N30" i="21" s="1"/>
  <c r="J313" i="22" s="1"/>
  <c r="L31" i="21"/>
  <c r="O29" i="21"/>
  <c r="K312" i="22" s="1"/>
  <c r="L312" i="22" s="1"/>
  <c r="N312" i="22" s="1"/>
  <c r="O28" i="21"/>
  <c r="K311" i="22" s="1"/>
  <c r="L311" i="22" s="1"/>
  <c r="N311" i="22" s="1"/>
  <c r="O13" i="21"/>
  <c r="K296" i="22" s="1"/>
  <c r="L296" i="22" s="1"/>
  <c r="N296" i="22" s="1"/>
  <c r="L46" i="21"/>
  <c r="P45" i="21"/>
  <c r="J17" i="19"/>
  <c r="N16" i="19"/>
  <c r="L29" i="19"/>
  <c r="J312" i="20" s="1"/>
  <c r="O325" i="20"/>
  <c r="N325" i="20"/>
  <c r="L44" i="19"/>
  <c r="J327" i="20" s="1"/>
  <c r="O296" i="20"/>
  <c r="N296" i="20"/>
  <c r="O310" i="20"/>
  <c r="N310" i="20"/>
  <c r="M43" i="19"/>
  <c r="K326" i="20" s="1"/>
  <c r="L326" i="20" s="1"/>
  <c r="J46" i="19"/>
  <c r="N45" i="19"/>
  <c r="L311" i="20"/>
  <c r="M14" i="19"/>
  <c r="K297" i="20" s="1"/>
  <c r="L297" i="20" s="1"/>
  <c r="L15" i="19"/>
  <c r="J298" i="20" s="1"/>
  <c r="N30" i="19"/>
  <c r="J31" i="19"/>
  <c r="O44" i="21" l="1"/>
  <c r="K327" i="22" s="1"/>
  <c r="M44" i="19"/>
  <c r="K327" i="20" s="1"/>
  <c r="M29" i="19"/>
  <c r="K312" i="20" s="1"/>
  <c r="L312" i="20" s="1"/>
  <c r="O30" i="21"/>
  <c r="K313" i="22" s="1"/>
  <c r="L313" i="22" s="1"/>
  <c r="N313" i="22" s="1"/>
  <c r="L17" i="21"/>
  <c r="P16" i="21"/>
  <c r="N45" i="21"/>
  <c r="J328" i="22" s="1"/>
  <c r="N15" i="21"/>
  <c r="J298" i="22" s="1"/>
  <c r="O14" i="21"/>
  <c r="K297" i="22" s="1"/>
  <c r="L297" i="22" s="1"/>
  <c r="N297" i="22" s="1"/>
  <c r="P46" i="21"/>
  <c r="L47" i="21"/>
  <c r="L32" i="21"/>
  <c r="P31" i="21"/>
  <c r="L327" i="22"/>
  <c r="N327" i="22" s="1"/>
  <c r="O297" i="20"/>
  <c r="N297" i="20"/>
  <c r="N326" i="20"/>
  <c r="O326" i="20"/>
  <c r="L16" i="19"/>
  <c r="J299" i="20" s="1"/>
  <c r="L30" i="19"/>
  <c r="J313" i="20" s="1"/>
  <c r="O311" i="20"/>
  <c r="N311" i="20"/>
  <c r="N17" i="19"/>
  <c r="J18" i="19"/>
  <c r="L45" i="19"/>
  <c r="J328" i="20" s="1"/>
  <c r="L327" i="20"/>
  <c r="M15" i="19"/>
  <c r="K298" i="20" s="1"/>
  <c r="L298" i="20" s="1"/>
  <c r="J47" i="19"/>
  <c r="N46" i="19"/>
  <c r="J32" i="19"/>
  <c r="N31" i="19"/>
  <c r="M45" i="19" l="1"/>
  <c r="K328" i="20" s="1"/>
  <c r="O15" i="21"/>
  <c r="K298" i="22" s="1"/>
  <c r="P32" i="21"/>
  <c r="N32" i="21" s="1"/>
  <c r="J315" i="22" s="1"/>
  <c r="L33" i="21"/>
  <c r="N46" i="21"/>
  <c r="J329" i="22" s="1"/>
  <c r="O45" i="21"/>
  <c r="K328" i="22" s="1"/>
  <c r="L328" i="22" s="1"/>
  <c r="N328" i="22" s="1"/>
  <c r="N31" i="21"/>
  <c r="J314" i="22" s="1"/>
  <c r="N16" i="21"/>
  <c r="J299" i="22" s="1"/>
  <c r="P47" i="21"/>
  <c r="L48" i="21"/>
  <c r="L298" i="22"/>
  <c r="N298" i="22" s="1"/>
  <c r="P17" i="21"/>
  <c r="L18" i="21"/>
  <c r="M16" i="19"/>
  <c r="K299" i="20" s="1"/>
  <c r="L299" i="20" s="1"/>
  <c r="N298" i="20"/>
  <c r="O298" i="20"/>
  <c r="L17" i="19"/>
  <c r="J300" i="20" s="1"/>
  <c r="L31" i="19"/>
  <c r="J314" i="20" s="1"/>
  <c r="N47" i="19"/>
  <c r="J48" i="19"/>
  <c r="L328" i="20"/>
  <c r="N32" i="19"/>
  <c r="J33" i="19"/>
  <c r="O312" i="20"/>
  <c r="N312" i="20"/>
  <c r="N327" i="20"/>
  <c r="O327" i="20"/>
  <c r="J19" i="19"/>
  <c r="N18" i="19"/>
  <c r="M30" i="19"/>
  <c r="K313" i="20" s="1"/>
  <c r="L313" i="20" s="1"/>
  <c r="L46" i="19"/>
  <c r="J329" i="20" s="1"/>
  <c r="M31" i="19" l="1"/>
  <c r="K314" i="20" s="1"/>
  <c r="O32" i="21"/>
  <c r="K315" i="22" s="1"/>
  <c r="L315" i="22" s="1"/>
  <c r="N315" i="22" s="1"/>
  <c r="L49" i="21"/>
  <c r="P48" i="21"/>
  <c r="O46" i="21"/>
  <c r="K329" i="22" s="1"/>
  <c r="L329" i="22" s="1"/>
  <c r="N329" i="22" s="1"/>
  <c r="L19" i="21"/>
  <c r="P18" i="21"/>
  <c r="N47" i="21"/>
  <c r="J330" i="22" s="1"/>
  <c r="N17" i="21"/>
  <c r="J300" i="22" s="1"/>
  <c r="O16" i="21"/>
  <c r="K299" i="22" s="1"/>
  <c r="O31" i="21"/>
  <c r="K314" i="22" s="1"/>
  <c r="L314" i="22" s="1"/>
  <c r="N314" i="22" s="1"/>
  <c r="L34" i="21"/>
  <c r="P33" i="21"/>
  <c r="N33" i="21" s="1"/>
  <c r="J316" i="22" s="1"/>
  <c r="L299" i="22"/>
  <c r="N299" i="22" s="1"/>
  <c r="L18" i="19"/>
  <c r="J301" i="20" s="1"/>
  <c r="L32" i="19"/>
  <c r="J315" i="20" s="1"/>
  <c r="N19" i="19"/>
  <c r="J20" i="19"/>
  <c r="O328" i="20"/>
  <c r="N328" i="20"/>
  <c r="L314" i="20"/>
  <c r="M46" i="19"/>
  <c r="K329" i="20" s="1"/>
  <c r="L329" i="20" s="1"/>
  <c r="N299" i="20"/>
  <c r="O299" i="20"/>
  <c r="J49" i="19"/>
  <c r="N48" i="19"/>
  <c r="N313" i="20"/>
  <c r="O313" i="20"/>
  <c r="N33" i="19"/>
  <c r="J34" i="19"/>
  <c r="L47" i="19"/>
  <c r="J330" i="20" s="1"/>
  <c r="M17" i="19"/>
  <c r="K300" i="20" s="1"/>
  <c r="L300" i="20" s="1"/>
  <c r="M18" i="19" l="1"/>
  <c r="K301" i="20" s="1"/>
  <c r="O47" i="21"/>
  <c r="K330" i="22" s="1"/>
  <c r="L330" i="22" s="1"/>
  <c r="N330" i="22" s="1"/>
  <c r="L20" i="21"/>
  <c r="P19" i="21"/>
  <c r="O17" i="21"/>
  <c r="K300" i="22" s="1"/>
  <c r="L300" i="22" s="1"/>
  <c r="N300" i="22" s="1"/>
  <c r="N48" i="21"/>
  <c r="J331" i="22" s="1"/>
  <c r="O33" i="21"/>
  <c r="K316" i="22" s="1"/>
  <c r="L316" i="22" s="1"/>
  <c r="N316" i="22" s="1"/>
  <c r="L35" i="21"/>
  <c r="P34" i="21"/>
  <c r="N18" i="21"/>
  <c r="J301" i="22" s="1"/>
  <c r="L50" i="21"/>
  <c r="P49" i="21"/>
  <c r="N300" i="20"/>
  <c r="O300" i="20"/>
  <c r="O329" i="20"/>
  <c r="N329" i="20"/>
  <c r="M47" i="19"/>
  <c r="K330" i="20" s="1"/>
  <c r="L330" i="20" s="1"/>
  <c r="L301" i="20"/>
  <c r="J35" i="19"/>
  <c r="N34" i="19"/>
  <c r="L48" i="19"/>
  <c r="J331" i="20" s="1"/>
  <c r="N20" i="19"/>
  <c r="J21" i="19"/>
  <c r="M32" i="19"/>
  <c r="K315" i="20" s="1"/>
  <c r="L315" i="20" s="1"/>
  <c r="L33" i="19"/>
  <c r="J316" i="20" s="1"/>
  <c r="J50" i="19"/>
  <c r="N49" i="19"/>
  <c r="N314" i="20"/>
  <c r="O314" i="20"/>
  <c r="L19" i="19"/>
  <c r="J302" i="20" s="1"/>
  <c r="O18" i="21" l="1"/>
  <c r="K301" i="22" s="1"/>
  <c r="L301" i="22" s="1"/>
  <c r="N301" i="22" s="1"/>
  <c r="O48" i="21"/>
  <c r="K331" i="22" s="1"/>
  <c r="L331" i="22" s="1"/>
  <c r="N331" i="22" s="1"/>
  <c r="M33" i="19"/>
  <c r="K316" i="20" s="1"/>
  <c r="N34" i="21"/>
  <c r="J317" i="22" s="1"/>
  <c r="N19" i="21"/>
  <c r="J302" i="22" s="1"/>
  <c r="N49" i="21"/>
  <c r="J332" i="22" s="1"/>
  <c r="P50" i="21"/>
  <c r="L51" i="21"/>
  <c r="L36" i="21"/>
  <c r="P35" i="21"/>
  <c r="L21" i="21"/>
  <c r="P20" i="21"/>
  <c r="N315" i="20"/>
  <c r="O315" i="20"/>
  <c r="N330" i="20"/>
  <c r="O330" i="20"/>
  <c r="L49" i="19"/>
  <c r="J332" i="20" s="1"/>
  <c r="J51" i="19"/>
  <c r="N50" i="19"/>
  <c r="L20" i="19"/>
  <c r="J303" i="20" s="1"/>
  <c r="J36" i="19"/>
  <c r="N35" i="19"/>
  <c r="L316" i="20"/>
  <c r="M48" i="19"/>
  <c r="K331" i="20" s="1"/>
  <c r="L331" i="20" s="1"/>
  <c r="N301" i="20"/>
  <c r="O301" i="20"/>
  <c r="M19" i="19"/>
  <c r="K302" i="20" s="1"/>
  <c r="L302" i="20" s="1"/>
  <c r="N21" i="19"/>
  <c r="J22" i="19"/>
  <c r="L34" i="19"/>
  <c r="J317" i="20" s="1"/>
  <c r="O49" i="21" l="1"/>
  <c r="K332" i="22" s="1"/>
  <c r="M34" i="19"/>
  <c r="K317" i="20" s="1"/>
  <c r="L317" i="20" s="1"/>
  <c r="N50" i="21"/>
  <c r="J333" i="22" s="1"/>
  <c r="N35" i="21"/>
  <c r="J318" i="22" s="1"/>
  <c r="P21" i="21"/>
  <c r="L22" i="21"/>
  <c r="L37" i="21"/>
  <c r="P36" i="21"/>
  <c r="N36" i="21" s="1"/>
  <c r="J319" i="22" s="1"/>
  <c r="L332" i="22"/>
  <c r="N332" i="22" s="1"/>
  <c r="O34" i="21"/>
  <c r="K317" i="22" s="1"/>
  <c r="L317" i="22" s="1"/>
  <c r="N317" i="22" s="1"/>
  <c r="N20" i="21"/>
  <c r="J303" i="22" s="1"/>
  <c r="L52" i="21"/>
  <c r="P51" i="21"/>
  <c r="O19" i="21"/>
  <c r="K302" i="22" s="1"/>
  <c r="L302" i="22" s="1"/>
  <c r="N302" i="22" s="1"/>
  <c r="M49" i="19"/>
  <c r="K332" i="20" s="1"/>
  <c r="L332" i="20" s="1"/>
  <c r="N302" i="20"/>
  <c r="O302" i="20"/>
  <c r="O331" i="20"/>
  <c r="N331" i="20"/>
  <c r="L21" i="19"/>
  <c r="J304" i="20" s="1"/>
  <c r="L35" i="19"/>
  <c r="J318" i="20" s="1"/>
  <c r="L50" i="19"/>
  <c r="J333" i="20" s="1"/>
  <c r="N51" i="19"/>
  <c r="J52" i="19"/>
  <c r="N316" i="20"/>
  <c r="O316" i="20"/>
  <c r="M20" i="19"/>
  <c r="K303" i="20" s="1"/>
  <c r="L303" i="20" s="1"/>
  <c r="J37" i="19"/>
  <c r="N36" i="19"/>
  <c r="J23" i="19"/>
  <c r="N22" i="19"/>
  <c r="O20" i="21" l="1"/>
  <c r="K303" i="22" s="1"/>
  <c r="M21" i="19"/>
  <c r="K304" i="20" s="1"/>
  <c r="M50" i="19"/>
  <c r="K333" i="20" s="1"/>
  <c r="L333" i="20" s="1"/>
  <c r="O36" i="21"/>
  <c r="K319" i="22" s="1"/>
  <c r="L319" i="22" s="1"/>
  <c r="N319" i="22" s="1"/>
  <c r="O50" i="21"/>
  <c r="K333" i="22" s="1"/>
  <c r="N51" i="21"/>
  <c r="J334" i="22" s="1"/>
  <c r="L23" i="21"/>
  <c r="P22" i="21"/>
  <c r="O35" i="21"/>
  <c r="K318" i="22" s="1"/>
  <c r="L318" i="22" s="1"/>
  <c r="N318" i="22" s="1"/>
  <c r="P52" i="21"/>
  <c r="L53" i="21"/>
  <c r="N21" i="21"/>
  <c r="J304" i="22" s="1"/>
  <c r="L303" i="22"/>
  <c r="N303" i="22" s="1"/>
  <c r="L38" i="21"/>
  <c r="P37" i="21"/>
  <c r="L333" i="22"/>
  <c r="N333" i="22" s="1"/>
  <c r="N23" i="19"/>
  <c r="J24" i="19"/>
  <c r="O332" i="20"/>
  <c r="N332" i="20"/>
  <c r="L22" i="19"/>
  <c r="J305" i="20" s="1"/>
  <c r="N52" i="19"/>
  <c r="J53" i="19"/>
  <c r="M35" i="19"/>
  <c r="K318" i="20" s="1"/>
  <c r="L318" i="20" s="1"/>
  <c r="L36" i="19"/>
  <c r="J319" i="20" s="1"/>
  <c r="L51" i="19"/>
  <c r="J334" i="20" s="1"/>
  <c r="O303" i="20"/>
  <c r="N303" i="20"/>
  <c r="J38" i="19"/>
  <c r="N37" i="19"/>
  <c r="N317" i="20"/>
  <c r="O317" i="20"/>
  <c r="L304" i="20"/>
  <c r="N22" i="21" l="1"/>
  <c r="J305" i="22" s="1"/>
  <c r="N37" i="21"/>
  <c r="J320" i="22" s="1"/>
  <c r="P38" i="21"/>
  <c r="N38" i="21" s="1"/>
  <c r="J321" i="22" s="1"/>
  <c r="L39" i="21"/>
  <c r="L54" i="21"/>
  <c r="P53" i="21"/>
  <c r="L24" i="21"/>
  <c r="P23" i="21"/>
  <c r="N52" i="21"/>
  <c r="J335" i="22" s="1"/>
  <c r="O51" i="21"/>
  <c r="K334" i="22" s="1"/>
  <c r="L334" i="22" s="1"/>
  <c r="N334" i="22" s="1"/>
  <c r="O21" i="21"/>
  <c r="K304" i="22" s="1"/>
  <c r="L304" i="22" s="1"/>
  <c r="N304" i="22" s="1"/>
  <c r="M36" i="19"/>
  <c r="K319" i="20" s="1"/>
  <c r="N318" i="20"/>
  <c r="O318" i="20"/>
  <c r="L319" i="20"/>
  <c r="L52" i="19"/>
  <c r="J335" i="20" s="1"/>
  <c r="O304" i="20"/>
  <c r="N304" i="20"/>
  <c r="M22" i="19"/>
  <c r="K305" i="20" s="1"/>
  <c r="L305" i="20" s="1"/>
  <c r="J25" i="19"/>
  <c r="N25" i="19" s="1"/>
  <c r="N24" i="19"/>
  <c r="L37" i="19"/>
  <c r="J320" i="20" s="1"/>
  <c r="O333" i="20"/>
  <c r="N333" i="20"/>
  <c r="J39" i="19"/>
  <c r="N38" i="19"/>
  <c r="M51" i="19"/>
  <c r="K334" i="20" s="1"/>
  <c r="L334" i="20" s="1"/>
  <c r="J54" i="19"/>
  <c r="N53" i="19"/>
  <c r="L23" i="19"/>
  <c r="J306" i="20" s="1"/>
  <c r="O38" i="21" l="1"/>
  <c r="K321" i="22" s="1"/>
  <c r="L321" i="22" s="1"/>
  <c r="N321" i="22" s="1"/>
  <c r="O22" i="21"/>
  <c r="K305" i="22" s="1"/>
  <c r="M23" i="19"/>
  <c r="K306" i="20" s="1"/>
  <c r="L306" i="20" s="1"/>
  <c r="O52" i="21"/>
  <c r="K335" i="22" s="1"/>
  <c r="L335" i="22" s="1"/>
  <c r="N335" i="22" s="1"/>
  <c r="O37" i="21"/>
  <c r="K320" i="22" s="1"/>
  <c r="L320" i="22" s="1"/>
  <c r="N320" i="22" s="1"/>
  <c r="L55" i="21"/>
  <c r="P55" i="21" s="1"/>
  <c r="P54" i="21"/>
  <c r="N23" i="21"/>
  <c r="J306" i="22" s="1"/>
  <c r="P39" i="21"/>
  <c r="N39" i="21" s="1"/>
  <c r="J322" i="22" s="1"/>
  <c r="L40" i="21"/>
  <c r="P40" i="21" s="1"/>
  <c r="N40" i="21" s="1"/>
  <c r="J323" i="22" s="1"/>
  <c r="L305" i="22"/>
  <c r="N305" i="22" s="1"/>
  <c r="L25" i="21"/>
  <c r="P25" i="21" s="1"/>
  <c r="P24" i="21"/>
  <c r="N53" i="21"/>
  <c r="J336" i="22" s="1"/>
  <c r="O334" i="20"/>
  <c r="N334" i="20"/>
  <c r="N305" i="20"/>
  <c r="O305" i="20"/>
  <c r="N54" i="19"/>
  <c r="J55" i="19"/>
  <c r="N55" i="19" s="1"/>
  <c r="L24" i="19"/>
  <c r="J307" i="20" s="1"/>
  <c r="L25" i="19"/>
  <c r="J308" i="20" s="1"/>
  <c r="N319" i="20"/>
  <c r="O319" i="20"/>
  <c r="L38" i="19"/>
  <c r="J321" i="20" s="1"/>
  <c r="L53" i="19"/>
  <c r="J336" i="20" s="1"/>
  <c r="N39" i="19"/>
  <c r="J40" i="19"/>
  <c r="N40" i="19" s="1"/>
  <c r="M37" i="19"/>
  <c r="K320" i="20" s="1"/>
  <c r="L320" i="20" s="1"/>
  <c r="M52" i="19"/>
  <c r="K335" i="20" s="1"/>
  <c r="L335" i="20" s="1"/>
  <c r="M38" i="19" l="1"/>
  <c r="K321" i="20" s="1"/>
  <c r="M24" i="19"/>
  <c r="K307" i="20" s="1"/>
  <c r="L307" i="20" s="1"/>
  <c r="O39" i="21"/>
  <c r="K322" i="22" s="1"/>
  <c r="L322" i="22" s="1"/>
  <c r="N322" i="22" s="1"/>
  <c r="O53" i="21"/>
  <c r="K336" i="22" s="1"/>
  <c r="L336" i="22" s="1"/>
  <c r="N336" i="22" s="1"/>
  <c r="N54" i="21"/>
  <c r="J337" i="22" s="1"/>
  <c r="N24" i="21"/>
  <c r="J307" i="22" s="1"/>
  <c r="O40" i="21"/>
  <c r="K323" i="22" s="1"/>
  <c r="L323" i="22" s="1"/>
  <c r="N323" i="22" s="1"/>
  <c r="N25" i="21"/>
  <c r="J308" i="22" s="1"/>
  <c r="O23" i="21"/>
  <c r="K306" i="22" s="1"/>
  <c r="L306" i="22" s="1"/>
  <c r="N306" i="22" s="1"/>
  <c r="N55" i="21"/>
  <c r="J338" i="22" s="1"/>
  <c r="M25" i="19"/>
  <c r="K308" i="20" s="1"/>
  <c r="L308" i="20" s="1"/>
  <c r="O335" i="20"/>
  <c r="N335" i="20"/>
  <c r="N320" i="20"/>
  <c r="O320" i="20"/>
  <c r="N306" i="20"/>
  <c r="O306" i="20"/>
  <c r="L39" i="19"/>
  <c r="J322" i="20" s="1"/>
  <c r="M53" i="19"/>
  <c r="K336" i="20" s="1"/>
  <c r="L336" i="20" s="1"/>
  <c r="L55" i="19"/>
  <c r="J338" i="20" s="1"/>
  <c r="L40" i="19"/>
  <c r="J323" i="20" s="1"/>
  <c r="L321" i="20"/>
  <c r="L54" i="19"/>
  <c r="J337" i="20" s="1"/>
  <c r="O24" i="21" l="1"/>
  <c r="K307" i="22" s="1"/>
  <c r="L307" i="22" s="1"/>
  <c r="N307" i="22" s="1"/>
  <c r="O54" i="21"/>
  <c r="K337" i="22" s="1"/>
  <c r="L337" i="22" s="1"/>
  <c r="N337" i="22" s="1"/>
  <c r="O55" i="21"/>
  <c r="K338" i="22" s="1"/>
  <c r="L338" i="22" s="1"/>
  <c r="N338" i="22" s="1"/>
  <c r="O25" i="21"/>
  <c r="K308" i="22" s="1"/>
  <c r="L308" i="22" s="1"/>
  <c r="N308" i="22" s="1"/>
  <c r="M55" i="19"/>
  <c r="K338" i="20" s="1"/>
  <c r="L338" i="20" s="1"/>
  <c r="O336" i="20"/>
  <c r="N336" i="20"/>
  <c r="O308" i="20"/>
  <c r="N308" i="20"/>
  <c r="N307" i="20"/>
  <c r="O307" i="20"/>
  <c r="M40" i="19"/>
  <c r="K323" i="20" s="1"/>
  <c r="L323" i="20" s="1"/>
  <c r="M54" i="19"/>
  <c r="K337" i="20" s="1"/>
  <c r="L337" i="20" s="1"/>
  <c r="N321" i="20"/>
  <c r="O321" i="20"/>
  <c r="M39" i="19"/>
  <c r="K322" i="20" s="1"/>
  <c r="L322" i="20" s="1"/>
  <c r="N337" i="20" l="1"/>
  <c r="O337" i="20"/>
  <c r="N322" i="20"/>
  <c r="O322" i="20"/>
  <c r="N323" i="20"/>
  <c r="O323" i="20"/>
  <c r="N338" i="20"/>
  <c r="O338" i="20"/>
</calcChain>
</file>

<file path=xl/comments1.xml><?xml version="1.0" encoding="utf-8"?>
<comments xmlns="http://schemas.openxmlformats.org/spreadsheetml/2006/main">
  <authors>
    <author>Покоева Оксана Александровна</author>
  </authors>
  <commentList>
    <comment ref="D419" authorId="0">
      <text>
        <r>
          <rPr>
            <b/>
            <sz val="9"/>
            <color indexed="81"/>
            <rFont val="Tahoma"/>
            <family val="2"/>
            <charset val="204"/>
          </rPr>
          <t>Покоева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619,5 - стоимость извещателя
</t>
        </r>
      </text>
    </comment>
  </commentList>
</comments>
</file>

<file path=xl/comments2.xml><?xml version="1.0" encoding="utf-8"?>
<comments xmlns="http://schemas.openxmlformats.org/spreadsheetml/2006/main">
  <authors>
    <author>Покоева Оксана Александровна</author>
  </authors>
  <commentList>
    <comment ref="D418" authorId="0">
      <text>
        <r>
          <rPr>
            <b/>
            <sz val="9"/>
            <color indexed="81"/>
            <rFont val="Tahoma"/>
            <family val="2"/>
            <charset val="204"/>
          </rPr>
          <t>Покоева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619,5 - стоимость извещателя
</t>
        </r>
      </text>
    </comment>
  </commentList>
</comments>
</file>

<file path=xl/sharedStrings.xml><?xml version="1.0" encoding="utf-8"?>
<sst xmlns="http://schemas.openxmlformats.org/spreadsheetml/2006/main" count="9397" uniqueCount="957">
  <si>
    <t>Замена крана горелки отопительного котла ВНИИСТО-МЧ или отопительной печи</t>
  </si>
  <si>
    <t>199</t>
  </si>
  <si>
    <t>Замена ЭМК печной горелки</t>
  </si>
  <si>
    <t>203</t>
  </si>
  <si>
    <t>Замена мембраны ЭМК печной горелки</t>
  </si>
  <si>
    <t>205</t>
  </si>
  <si>
    <t>Замена тягоудлинителя</t>
  </si>
  <si>
    <t>212</t>
  </si>
  <si>
    <t>Замена обратного предохранительного клапана</t>
  </si>
  <si>
    <t>248</t>
  </si>
  <si>
    <t>Наладка  котлов  и  печных  горелок, оборудованных  автоматикой</t>
  </si>
  <si>
    <t>котел, горелка</t>
  </si>
  <si>
    <t>180</t>
  </si>
  <si>
    <t xml:space="preserve">Замена емкостного водонагревателя (котла) без изменения подводки с пуском газа и регулировкой работы прибора (аппарата) </t>
  </si>
  <si>
    <t>котел</t>
  </si>
  <si>
    <t>Демонтаж горелки отопительного котла (печи) с установкой заглушки</t>
  </si>
  <si>
    <t>183</t>
  </si>
  <si>
    <t>Замена горелки отопительного котла</t>
  </si>
  <si>
    <t>185</t>
  </si>
  <si>
    <t>Замена газовой печной горелки (без изменения подводки)</t>
  </si>
  <si>
    <t>186</t>
  </si>
  <si>
    <t>Замена крана горелки  АГВ-80, АОГВ-4 - АОГВ-20</t>
  </si>
  <si>
    <t>187</t>
  </si>
  <si>
    <t>Замена термопары автоматики безопасности печной горелки</t>
  </si>
  <si>
    <t>193</t>
  </si>
  <si>
    <t>242.13</t>
  </si>
  <si>
    <t>242.14</t>
  </si>
  <si>
    <t>244.10</t>
  </si>
  <si>
    <t>244.11</t>
  </si>
  <si>
    <t>244.12</t>
  </si>
  <si>
    <t>244.13</t>
  </si>
  <si>
    <t>244.14</t>
  </si>
  <si>
    <t>245.10</t>
  </si>
  <si>
    <t>245.11</t>
  </si>
  <si>
    <t>245.12</t>
  </si>
  <si>
    <t>245.13</t>
  </si>
  <si>
    <t>245.14</t>
  </si>
  <si>
    <t>246.10</t>
  </si>
  <si>
    <t>246.11</t>
  </si>
  <si>
    <t>246.12</t>
  </si>
  <si>
    <t>246.13</t>
  </si>
  <si>
    <t>246.14</t>
  </si>
  <si>
    <r>
      <t xml:space="preserve">Стоимость </t>
    </r>
    <r>
      <rPr>
        <b/>
        <u/>
        <sz val="12"/>
        <rFont val="Times New Roman"/>
        <family val="1"/>
        <charset val="204"/>
      </rPr>
      <t>для населения</t>
    </r>
    <r>
      <rPr>
        <b/>
        <sz val="12"/>
        <rFont val="Times New Roman"/>
        <family val="1"/>
        <charset val="204"/>
      </rPr>
      <t xml:space="preserve">, руб. </t>
    </r>
  </si>
  <si>
    <t>209</t>
  </si>
  <si>
    <t>Замена блока автоматики</t>
  </si>
  <si>
    <t>210</t>
  </si>
  <si>
    <t>Замена сильфона блока автоматики</t>
  </si>
  <si>
    <t>сильфон</t>
  </si>
  <si>
    <t>222</t>
  </si>
  <si>
    <t>Прочистка отверстий горелки и удлинителя тяги</t>
  </si>
  <si>
    <t>234</t>
  </si>
  <si>
    <t xml:space="preserve">Очистка от сажи  отопительного котла  </t>
  </si>
  <si>
    <t>238</t>
  </si>
  <si>
    <t>239</t>
  </si>
  <si>
    <t>Чистка сопел коллектора печной горелки</t>
  </si>
  <si>
    <t>184</t>
  </si>
  <si>
    <t>48.1.</t>
  </si>
  <si>
    <t>48.2.</t>
  </si>
  <si>
    <t>Снятие горелки проточного водонагревателя</t>
  </si>
  <si>
    <t>Установка горелки проточного водонагревателя</t>
  </si>
  <si>
    <t>52.1.</t>
  </si>
  <si>
    <t>52.2.</t>
  </si>
  <si>
    <t>144.1.</t>
  </si>
  <si>
    <t>144.2.</t>
  </si>
  <si>
    <t>189</t>
  </si>
  <si>
    <t>191</t>
  </si>
  <si>
    <t>198</t>
  </si>
  <si>
    <t>Замена ЭМК отопительного котла  ВНИИСТО-МЧ</t>
  </si>
  <si>
    <t>200</t>
  </si>
  <si>
    <t>225</t>
  </si>
  <si>
    <t>Чистка контактов ЭМК без пайки катушки</t>
  </si>
  <si>
    <t>201</t>
  </si>
  <si>
    <t>244</t>
  </si>
  <si>
    <t>213</t>
  </si>
  <si>
    <t>217</t>
  </si>
  <si>
    <t>219</t>
  </si>
  <si>
    <t>Ремонт терморегулятора с заменой пружины (скобы или шурупа на регулировочном винте)</t>
  </si>
  <si>
    <t>221</t>
  </si>
  <si>
    <t>245</t>
  </si>
  <si>
    <t>226</t>
  </si>
  <si>
    <t>Чистка контактов ЭМК с пайкой катушки</t>
  </si>
  <si>
    <t>227</t>
  </si>
  <si>
    <t>Перепайка контактов ЭМК</t>
  </si>
  <si>
    <t>228</t>
  </si>
  <si>
    <t>231</t>
  </si>
  <si>
    <t>232</t>
  </si>
  <si>
    <t>233</t>
  </si>
  <si>
    <t>Очистка стабилизатора тяги от сажи</t>
  </si>
  <si>
    <t>235</t>
  </si>
  <si>
    <t>236</t>
  </si>
  <si>
    <t>237</t>
  </si>
  <si>
    <t>Агрегат "Lennox"</t>
  </si>
  <si>
    <t>Техническая диагностика неисправностей агрегата</t>
  </si>
  <si>
    <t xml:space="preserve">Вскрытие отсека вентилятора </t>
  </si>
  <si>
    <t>Замена температурных датчиков или конденсатора в отсеке вентилятора агрегата "Lennox" с заменой фильтра</t>
  </si>
  <si>
    <t xml:space="preserve">То же, без замены фильтра </t>
  </si>
  <si>
    <t xml:space="preserve">Замена датчика пламени </t>
  </si>
  <si>
    <t>Замена двигателя вентилятора  с заменой фильтра</t>
  </si>
  <si>
    <t>Замена  вентилятора в сборе агрегата "Lennox" с заменой фильтра</t>
  </si>
  <si>
    <t>Прочие работы</t>
  </si>
  <si>
    <r>
      <t xml:space="preserve">Замена термопары  АГВ (АОГВ) без демонтажа </t>
    </r>
    <r>
      <rPr>
        <sz val="11"/>
        <rFont val="Times New Roman Cyr"/>
        <charset val="204"/>
      </rPr>
      <t>горелки</t>
    </r>
  </si>
  <si>
    <r>
      <t xml:space="preserve">Замена термопары  АГВ (АОГВ) с демонтажом </t>
    </r>
    <r>
      <rPr>
        <sz val="11"/>
        <rFont val="Times New Roman Cyr"/>
        <charset val="204"/>
      </rPr>
      <t>горелки</t>
    </r>
  </si>
  <si>
    <t>Замена газового крана на газопроводе диаметром 40-50 мм</t>
  </si>
  <si>
    <t>участок</t>
  </si>
  <si>
    <t>м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</si>
  <si>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</si>
  <si>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</si>
  <si>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св.25 мм</t>
  </si>
  <si>
    <t>Установка и запуск в работу сигнализатора загазованности на оксид углерода (в расчете на 1 квартиру) при прокладке кабеля длиной:</t>
  </si>
  <si>
    <t>254.1.</t>
  </si>
  <si>
    <t xml:space="preserve"> до 10м</t>
  </si>
  <si>
    <t>254.2.</t>
  </si>
  <si>
    <t>от 10 до 20м</t>
  </si>
  <si>
    <t>При прокладке кабеля свыше 20м стоимость работ рассчитывается по отдельной смете</t>
  </si>
  <si>
    <t>Продувка и пуск газа во внутренний газопровод административного, общественного здания непроизводственного  назначения после отключения от газоснабжения</t>
  </si>
  <si>
    <t>объект</t>
  </si>
  <si>
    <t xml:space="preserve">Продувка и пуск дворового (подземного, надземного) газопровода к жилому  дому после отключения от газоснабжения </t>
  </si>
  <si>
    <t>Продувка и пуск внутреннего газопровода в жилом доме индивид. застройки после отключения  от газоснабжения</t>
  </si>
  <si>
    <t>стояк</t>
  </si>
  <si>
    <t>То же, при количестве приборов на одном стояке св. 5</t>
  </si>
  <si>
    <t>прибор</t>
  </si>
  <si>
    <t>Подключение газового прибора со снятием заглушки</t>
  </si>
  <si>
    <t xml:space="preserve">Обследование газового прибора на его пригодность к эксплуатации </t>
  </si>
  <si>
    <t>Оповещение и отключение жилых домов на период ремонтных работ</t>
  </si>
  <si>
    <t>муфта, контргайка</t>
  </si>
  <si>
    <t>муфта, контргайка, сгон</t>
  </si>
  <si>
    <t xml:space="preserve">Включение газовой плиты, ванной колонки, котла, печной горелки, отключенных с видимым разрывом (без автоматики) (без стоимости сгона) </t>
  </si>
  <si>
    <r>
      <t xml:space="preserve">Замена термопары  АГВ (АОГВ) без демонтажа </t>
    </r>
    <r>
      <rPr>
        <sz val="12"/>
        <rFont val="Times New Roman Cyr"/>
        <charset val="204"/>
      </rPr>
      <t>горелки</t>
    </r>
  </si>
  <si>
    <r>
      <t xml:space="preserve">Замена термопары  АГВ (АОГВ) с демонтажом </t>
    </r>
    <r>
      <rPr>
        <sz val="12"/>
        <rFont val="Times New Roman Cyr"/>
        <charset val="204"/>
      </rPr>
      <t>горелки</t>
    </r>
  </si>
  <si>
    <r>
      <t>Замена газового крана</t>
    </r>
    <r>
      <rPr>
        <b/>
        <sz val="12"/>
        <rFont val="Times New Roman Cyr"/>
        <charset val="204"/>
      </rPr>
      <t xml:space="preserve"> той же модификации</t>
    </r>
    <r>
      <rPr>
        <sz val="12"/>
        <rFont val="Times New Roman Cyr"/>
        <family val="1"/>
        <charset val="204"/>
      </rPr>
      <t xml:space="preserve"> на газопроводах многоквартирных жилых домов, административных, общественных непроизводственного назначения зданий диаметром 40-50 мм</t>
    </r>
  </si>
  <si>
    <r>
      <t>Замена газового крана</t>
    </r>
    <r>
      <rPr>
        <b/>
        <sz val="12"/>
        <rFont val="Times New Roman Cyr"/>
        <charset val="204"/>
      </rPr>
      <t xml:space="preserve"> той же модификации</t>
    </r>
    <r>
      <rPr>
        <sz val="12"/>
        <rFont val="Times New Roman Cyr"/>
        <family val="1"/>
        <charset val="204"/>
      </rPr>
      <t xml:space="preserve"> на газопроводах многоквартирных жилых домов, административных, общественных непроизводственного назначения зданий диаметром 40-50 мм  (при работе с приставной лестницы)</t>
    </r>
  </si>
  <si>
    <t>158.1</t>
  </si>
  <si>
    <t>Замена каждого последующего сопла основной горелки</t>
  </si>
  <si>
    <t>Приложение № 1 к Распоряжению № _____ от "____"_________ 20___ г.</t>
  </si>
  <si>
    <t>Приложение № 2 к Распоряжению № _____ от "____"_________ 20___ г.</t>
  </si>
  <si>
    <t>Приложение № 3 к Распоряжению № _____ от "____"_________ 20___ г.</t>
  </si>
  <si>
    <t>При желании абонента исполнить заявку срочно (в течение 1-х суток) к стоимости работ применить коэффициент 2,0.</t>
  </si>
  <si>
    <t>Подсоединение газового прибора к газопроводу без сварочных работ или гибким шлангом (при условии монтажа газового прибора сторонними организациями)</t>
  </si>
  <si>
    <t>253</t>
  </si>
  <si>
    <t>Замена термозапорного клапана на газопроводе</t>
  </si>
  <si>
    <t xml:space="preserve">Снятие  прибора учета расхода газа с установкой перемычки (гибкой вставки) </t>
  </si>
  <si>
    <t>Снятие прибора учета расхода газа  и установка гибкой вставки взамен прибора учета расхода газа, снятие гибкой вставки  и установка прибора учета расхода газа  (без учета стоимости гибкого шланга)</t>
  </si>
  <si>
    <t xml:space="preserve">Замена прибора учета расхода газа без применения сварочных работ </t>
  </si>
  <si>
    <t>Установка прибора учета расхода газа на действующем газопроводе без применения сварочных работ на высоте 1,6 м (без установки газового крана)</t>
  </si>
  <si>
    <t>Установка прибора учета расхода газа на действующем газопроводе без применения сварочных работ после ремонта или поверки</t>
  </si>
  <si>
    <t>256</t>
  </si>
  <si>
    <t>ИЗМЕНЕНИЯ К ПРЕЙСКУРАНТУ</t>
  </si>
  <si>
    <t xml:space="preserve">сильфон 1/2" "KUZUFLEX" длиной 100 см гайка/гайка </t>
  </si>
  <si>
    <t xml:space="preserve">сильфон 1/2" "KUZUFLEX" длиной 120 см гайка/гайка (гайка/штуцер) </t>
  </si>
  <si>
    <t xml:space="preserve">сильфон 1/2" "KUZUFLEX" длиной 150 см гайка/гайка (гайка/штуцер) </t>
  </si>
  <si>
    <t xml:space="preserve">сильфон 1/2" "KUZUFLEX" длиной 180 см гайка/гайка (гайка/штуцер) </t>
  </si>
  <si>
    <t xml:space="preserve">сильфон 1/2" "KUZUFLEX" длиной 200 см гайка/гайка (гайка/штуцер) </t>
  </si>
  <si>
    <t>ПРИБОР УЧЕТА РАСХОДА ГАЗА</t>
  </si>
  <si>
    <t>252</t>
  </si>
  <si>
    <t>Замена участка внутреннего газопровода (со сваркой) длиной до одного метра диаметром от 15 до 50 мм (при работе с приставной лестницы)</t>
  </si>
  <si>
    <t>рукав газовый "TUBOFLEX" длиной 150 см гайка/гайка 1/2(гайка/штуцер 1/2)</t>
  </si>
  <si>
    <t>рукав газовый "TUBOFLEX" длиной 180-200 см гайка/гайка 1/2(гайка/штуцер 1/2)</t>
  </si>
  <si>
    <t>255</t>
  </si>
  <si>
    <r>
      <t xml:space="preserve">Замена участка внутреннего газопровода (со сваркой) длиной до одного метра </t>
    </r>
    <r>
      <rPr>
        <b/>
        <sz val="12"/>
        <rFont val="Times New Roman"/>
        <family val="1"/>
        <charset val="204"/>
      </rPr>
      <t xml:space="preserve">в месте пересечения с гильзой </t>
    </r>
    <r>
      <rPr>
        <sz val="12"/>
        <rFont val="Times New Roman"/>
        <family val="1"/>
        <charset val="204"/>
      </rPr>
      <t xml:space="preserve"> в многоквартирных жилых домах, административных, общественных непроизводственного назначения зданий диаметром от 15 до 50 мм (при работе с приставной лестницы)</t>
    </r>
  </si>
  <si>
    <r>
      <t xml:space="preserve">Замена участка внутреннего газопровода (со сваркой) длиной до одного метра </t>
    </r>
    <r>
      <rPr>
        <b/>
        <sz val="12"/>
        <rFont val="Times New Roman"/>
        <family val="1"/>
        <charset val="204"/>
      </rPr>
      <t xml:space="preserve">в месте пересечения с гильзой </t>
    </r>
    <r>
      <rPr>
        <sz val="12"/>
        <rFont val="Times New Roman"/>
        <family val="1"/>
        <charset val="204"/>
      </rPr>
      <t xml:space="preserve"> в многоквартирных жилых домах, административных, общественных непроизводственного назначения зданий диаметром от 15 до 50 мм (при работе с приставной</t>
    </r>
  </si>
  <si>
    <t>Включение газовой плиты, ванной колонки, котла, печной горелки, отключенных с видимым разрывом, оборудованных автоматикой (без стоимости сгона)</t>
  </si>
  <si>
    <t>Отключение газовой плиты, ванной колонки, котла, печной горелки без видимого разрыва (на пломбу)</t>
  </si>
  <si>
    <t>электрогазосварщик 5 р.</t>
  </si>
  <si>
    <t>Водонагреватель емкостный, отопительный  котел, отопительная газовая печь</t>
  </si>
  <si>
    <t xml:space="preserve">Продувка и пуск дворового (подземного, надземного) газопровода к многоквартирному дому, административному, общественному зданию непроизводственного  назначения  после отключения от газоснабжения </t>
  </si>
  <si>
    <t>Продувка и пуск газа во внутренний газопровод и газоиспользующее оборудование в многоквартирном жилом доме  после отключения от газоснабжения при количестве приборов на одном стояке до 5</t>
  </si>
  <si>
    <t>Установка горизонтального футляра на газопроводе диаметром до 100 мм при пересечении им строительных конструкций в многоквартирных жилых домах, административных, общественных непроизводственного назначений зданиях</t>
  </si>
  <si>
    <r>
      <t>Замена газового крана</t>
    </r>
    <r>
      <rPr>
        <b/>
        <sz val="11"/>
        <rFont val="Times New Roman Cyr"/>
        <charset val="204"/>
      </rPr>
      <t xml:space="preserve"> той же модификации</t>
    </r>
    <r>
      <rPr>
        <sz val="11"/>
        <rFont val="Times New Roman Cyr"/>
        <family val="1"/>
        <charset val="204"/>
      </rPr>
      <t xml:space="preserve"> на газопроводах многоквартирных жилых домов, административных, общественных непроизводственного назначения зданий диаметром 40-50 мм</t>
    </r>
  </si>
  <si>
    <t>40.1</t>
  </si>
  <si>
    <t>40.2</t>
  </si>
  <si>
    <t>118.1</t>
  </si>
  <si>
    <t>118.2</t>
  </si>
  <si>
    <t>218.1</t>
  </si>
  <si>
    <t xml:space="preserve"> до 15 мм</t>
  </si>
  <si>
    <t>Притирка газового крана диаметром:</t>
  </si>
  <si>
    <t>25 - 40 мм</t>
  </si>
  <si>
    <t>до 15 мм</t>
  </si>
  <si>
    <t>218.2</t>
  </si>
  <si>
    <t>218.3</t>
  </si>
  <si>
    <t>на 1 прокладку</t>
  </si>
  <si>
    <t>на 2 прокладки</t>
  </si>
  <si>
    <t>Смазка газового крана диаметром</t>
  </si>
  <si>
    <t>219.1</t>
  </si>
  <si>
    <t>219.2</t>
  </si>
  <si>
    <t>219.3</t>
  </si>
  <si>
    <t>без отсоединения плиты</t>
  </si>
  <si>
    <t>с отсоединением плиты</t>
  </si>
  <si>
    <t>Смазка газового крана диаметром:</t>
  </si>
  <si>
    <t>222.1</t>
  </si>
  <si>
    <t>222.2</t>
  </si>
  <si>
    <t>222.3</t>
  </si>
  <si>
    <t>223.1</t>
  </si>
  <si>
    <t>223.2</t>
  </si>
  <si>
    <t>223.3</t>
  </si>
  <si>
    <t>224.1</t>
  </si>
  <si>
    <t>224.2</t>
  </si>
  <si>
    <t>224.3</t>
  </si>
  <si>
    <t>225.1</t>
  </si>
  <si>
    <t>225.2</t>
  </si>
  <si>
    <t>225.3</t>
  </si>
  <si>
    <t>228.1</t>
  </si>
  <si>
    <t>228.2</t>
  </si>
  <si>
    <t>228.3</t>
  </si>
  <si>
    <t>229.1</t>
  </si>
  <si>
    <t>229.2</t>
  </si>
  <si>
    <t>229.3</t>
  </si>
  <si>
    <t>234.1</t>
  </si>
  <si>
    <t>234.2</t>
  </si>
  <si>
    <t>234.3</t>
  </si>
  <si>
    <t>235.1</t>
  </si>
  <si>
    <t>235.2</t>
  </si>
  <si>
    <t>235.3</t>
  </si>
  <si>
    <t>Л-1,3</t>
  </si>
  <si>
    <t>124.1</t>
  </si>
  <si>
    <t>124.2</t>
  </si>
  <si>
    <t>226.1</t>
  </si>
  <si>
    <t>226.2</t>
  </si>
  <si>
    <t>226.3</t>
  </si>
  <si>
    <t>227.1</t>
  </si>
  <si>
    <t>227.2</t>
  </si>
  <si>
    <t>227.3</t>
  </si>
  <si>
    <t>232.1</t>
  </si>
  <si>
    <t>232.2</t>
  </si>
  <si>
    <t>232.3</t>
  </si>
  <si>
    <t>233.1</t>
  </si>
  <si>
    <t>233.2</t>
  </si>
  <si>
    <t>233.3</t>
  </si>
  <si>
    <t>238.1</t>
  </si>
  <si>
    <t>238.2</t>
  </si>
  <si>
    <t>238.3</t>
  </si>
  <si>
    <t>239.1</t>
  </si>
  <si>
    <t>239.2</t>
  </si>
  <si>
    <t>239.3</t>
  </si>
  <si>
    <t xml:space="preserve">№ п/п </t>
  </si>
  <si>
    <t>16.1</t>
  </si>
  <si>
    <t>17.1</t>
  </si>
  <si>
    <t>Замена штока краника плиты (с затрудненным доступом)</t>
  </si>
  <si>
    <t>Замена пружины штока краника плиты (с затрудненным доступом)</t>
  </si>
  <si>
    <t>17.2</t>
  </si>
  <si>
    <t>Замена запальника (трубки / ниппеля запальника)</t>
  </si>
  <si>
    <t>227.4</t>
  </si>
  <si>
    <t>227.5</t>
  </si>
  <si>
    <t>205.1</t>
  </si>
  <si>
    <t>208.1</t>
  </si>
  <si>
    <t>То же, на каждый дополнительный один метр газопровода диаметром от 15 до 50 мм (при работе с приставной лестницы)</t>
  </si>
  <si>
    <t>Замена сгона внутреннего газопровода диаметром до 25 мм (при работе с приставной лестницы)</t>
  </si>
  <si>
    <t>210.1</t>
  </si>
  <si>
    <t>209.1</t>
  </si>
  <si>
    <t>Замена сгона внутреннего газопровода диаметром св.25 мм (при работе с приставной лестницы)</t>
  </si>
  <si>
    <t>211.1</t>
  </si>
  <si>
    <t>Замена газового крана на газопроводе диаметром 40-50 мм (при работе с приставной лестницы)</t>
  </si>
  <si>
    <r>
      <t>Замена газового крана</t>
    </r>
    <r>
      <rPr>
        <b/>
        <sz val="11"/>
        <rFont val="Times New Roman Cyr"/>
        <charset val="204"/>
      </rPr>
      <t xml:space="preserve"> той же модификации</t>
    </r>
    <r>
      <rPr>
        <sz val="11"/>
        <rFont val="Times New Roman Cyr"/>
        <family val="1"/>
        <charset val="204"/>
      </rPr>
      <t xml:space="preserve"> на газопроводах многоквартирных жилых домов, административных, общественных непроизводственного назначения зданий диаметром 40-50 мм  (при работе с приставной лестницы)</t>
    </r>
  </si>
  <si>
    <t>Замена участка внутреннего газопровода (со сваркой) длиной до одного метра в многоквартирных жилых домах, административных, общественных непроизводственного назначения зданий диаметром от 15 до 50 мм  (при работе с приставной лестницы)</t>
  </si>
  <si>
    <t>212.1</t>
  </si>
  <si>
    <t>Притирка пробки крана перед газовым прибором с отключением квартиры</t>
  </si>
  <si>
    <t>Притирка пробки крана перед газовым прибором с отключением стояка</t>
  </si>
  <si>
    <t>Устранение утечки газа в контргайку Д-15, 20, 25</t>
  </si>
  <si>
    <t>СОГЛАСОВАНО:</t>
  </si>
  <si>
    <t>Начальник ПЭО</t>
  </si>
  <si>
    <t>Начальник ПТО</t>
  </si>
  <si>
    <t>Покоева 310-65-01, 23-21</t>
  </si>
  <si>
    <t>Ремонт автоматики горелок ВПГ</t>
  </si>
  <si>
    <t>Смазка пробки блок-крана</t>
  </si>
  <si>
    <t>"УТВЕРЖДАЮ"</t>
  </si>
  <si>
    <t>Генеральный директор ООО "СВГК"</t>
  </si>
  <si>
    <t>_____________ С.В. Мирошниченко</t>
  </si>
  <si>
    <t>мастер</t>
  </si>
  <si>
    <t>футляр</t>
  </si>
  <si>
    <t xml:space="preserve"> НА ЗАЯВОЧНЫЙ РЕМОНТ ВНУТРЕННИХ ГАЗОПРОВОДОВ И БЫТОВОГО ГАЗОВОГО ОБОРУДОВАНИЯ АДМИНИСТРАТИВНЫХ, ОБЩЕСТВЕННЫХ НЕПРОИЗВОДСТВЕННОГО НАЗНАЧЕНИЯ ЗДАНИЙ И ГАЗОВОГО ОБОРУДОВАНИЯ,  ОТНОСЯЩЕГОСЯ К ОБЩЕМУ ИМУЩЕСТВУ В МНОГОКВАРТИРНОМ ДОМЕ</t>
  </si>
  <si>
    <t>46.1</t>
  </si>
  <si>
    <t>Установка водонагревателя проточного с пуском газа и регулировкой работы прибора</t>
  </si>
  <si>
    <t>Замена участка внутреннего газопровода (со сваркой) длиной до одного метра в многоквартирных жилых домах, административных, общественных непроизводственного назначения зданий диаметром от 15 до 50 мм</t>
  </si>
  <si>
    <t>То же, на каждый дополнительный один метр газопровода диаметром от 15 до 50 мм</t>
  </si>
  <si>
    <t>236.13</t>
  </si>
  <si>
    <t>236.14</t>
  </si>
  <si>
    <t>237.13</t>
  </si>
  <si>
    <t>237.14</t>
  </si>
  <si>
    <t>238.13</t>
  </si>
  <si>
    <t>238.14</t>
  </si>
  <si>
    <r>
      <t>сильфон 1/2" "</t>
    </r>
    <r>
      <rPr>
        <b/>
        <sz val="12"/>
        <rFont val="Times New Roman"/>
        <family val="1"/>
        <charset val="204"/>
      </rPr>
      <t>KUZUFLEX"</t>
    </r>
    <r>
      <rPr>
        <sz val="12"/>
        <rFont val="Times New Roman"/>
        <family val="1"/>
        <charset val="204"/>
      </rPr>
      <t xml:space="preserve"> длиной 100 см гайка/гайка </t>
    </r>
  </si>
  <si>
    <r>
      <t>сильфон 1/2" "</t>
    </r>
    <r>
      <rPr>
        <b/>
        <sz val="12"/>
        <rFont val="Times New Roman"/>
        <family val="1"/>
        <charset val="204"/>
      </rPr>
      <t>KUZUFLEX"</t>
    </r>
    <r>
      <rPr>
        <sz val="12"/>
        <rFont val="Times New Roman"/>
        <family val="1"/>
        <charset val="204"/>
      </rPr>
      <t xml:space="preserve"> длиной 120 см гайка/гайка (гайка/штуцер) </t>
    </r>
  </si>
  <si>
    <r>
      <t>сильфон 1/2" "</t>
    </r>
    <r>
      <rPr>
        <b/>
        <sz val="12"/>
        <rFont val="Times New Roman"/>
        <family val="1"/>
        <charset val="204"/>
      </rPr>
      <t>KUZUFLEX"</t>
    </r>
    <r>
      <rPr>
        <sz val="12"/>
        <rFont val="Times New Roman"/>
        <family val="1"/>
        <charset val="204"/>
      </rPr>
      <t xml:space="preserve"> длиной 150 см гайка/гайка (гайка/штуцер) </t>
    </r>
  </si>
  <si>
    <r>
      <t>сильфон 1/2" "</t>
    </r>
    <r>
      <rPr>
        <b/>
        <sz val="12"/>
        <rFont val="Times New Roman"/>
        <family val="1"/>
        <charset val="204"/>
      </rPr>
      <t>KUZUFLEX"</t>
    </r>
    <r>
      <rPr>
        <sz val="12"/>
        <rFont val="Times New Roman"/>
        <family val="1"/>
        <charset val="204"/>
      </rPr>
      <t xml:space="preserve"> длиной 180 см гайка/гайка (гайка/штуцер) </t>
    </r>
  </si>
  <si>
    <r>
      <t>сильфон 1/2" "</t>
    </r>
    <r>
      <rPr>
        <b/>
        <sz val="12"/>
        <rFont val="Times New Roman"/>
        <family val="1"/>
        <charset val="204"/>
      </rPr>
      <t>KUZUFLEX"</t>
    </r>
    <r>
      <rPr>
        <sz val="12"/>
        <rFont val="Times New Roman"/>
        <family val="1"/>
        <charset val="204"/>
      </rPr>
      <t xml:space="preserve"> длиной 200 см гайка/гайка (гайка/штуцер) </t>
    </r>
  </si>
  <si>
    <r>
      <t>Установка гибкого шланга, крана диаметром 20 мм (с учетом стоимости шланга, крана) при условии наличия договора на ТЭ ВДГО</t>
    </r>
    <r>
      <rPr>
        <b/>
        <sz val="11"/>
        <rFont val="Times New Roman Cyr"/>
        <charset val="204"/>
      </rPr>
      <t>*</t>
    </r>
  </si>
  <si>
    <t>239.10</t>
  </si>
  <si>
    <t>239.11</t>
  </si>
  <si>
    <t>239.12</t>
  </si>
  <si>
    <t>239.13</t>
  </si>
  <si>
    <t>239.14</t>
  </si>
  <si>
    <t>241.13</t>
  </si>
  <si>
    <t>241.14</t>
  </si>
  <si>
    <t>240.13</t>
  </si>
  <si>
    <t>240.14</t>
  </si>
  <si>
    <t xml:space="preserve">Примечание </t>
  </si>
  <si>
    <r>
      <t>**</t>
    </r>
    <r>
      <rPr>
        <sz val="12"/>
        <rFont val="Times New Roman"/>
        <family val="1"/>
        <charset val="204"/>
      </rPr>
      <t xml:space="preserve"> В стоимость услуги включена </t>
    </r>
    <r>
      <rPr>
        <b/>
        <sz val="12"/>
        <rFont val="Times New Roman"/>
        <family val="1"/>
        <charset val="204"/>
      </rPr>
      <t xml:space="preserve">только </t>
    </r>
    <r>
      <rPr>
        <sz val="12"/>
        <rFont val="Times New Roman"/>
        <family val="1"/>
        <charset val="204"/>
      </rPr>
      <t>стоимость гибкого шланга.</t>
    </r>
  </si>
  <si>
    <r>
      <t xml:space="preserve">* </t>
    </r>
    <r>
      <rPr>
        <sz val="12"/>
        <rFont val="Times New Roman"/>
        <family val="1"/>
        <charset val="204"/>
      </rPr>
      <t xml:space="preserve">В стоимость услуги включена </t>
    </r>
    <r>
      <rPr>
        <b/>
        <sz val="12"/>
        <rFont val="Times New Roman"/>
        <family val="1"/>
        <charset val="204"/>
      </rPr>
      <t xml:space="preserve">только </t>
    </r>
    <r>
      <rPr>
        <sz val="12"/>
        <rFont val="Times New Roman"/>
        <family val="1"/>
        <charset val="204"/>
      </rPr>
      <t>стоимость гибкого шланга, крана.</t>
    </r>
  </si>
  <si>
    <t>Замена муфты, контргайки Д-15, 20, 25 мм (без стоимости муфты, контргайки):</t>
  </si>
  <si>
    <t>Замена муфты, контргайки и сгона  Д - 15, 20, 25 мм:</t>
  </si>
  <si>
    <t>Устранение утечки газа в контргайку Д-15, 20, 25 мм</t>
  </si>
  <si>
    <t>Устранение утечки газа в муфту Д-15, 20, 25 мм:</t>
  </si>
  <si>
    <t>Устранение утечки газа в сгон Д - 15, 20, 25 мм :</t>
  </si>
  <si>
    <t xml:space="preserve">Снятие и прочистка подводящей трубки  холодной воды </t>
  </si>
  <si>
    <t>Замена газовой части  блок-крана ВПГ и прочих типов оборудования</t>
  </si>
  <si>
    <t>Снятие газовой части  блок-крана ВПГ и прочих типов оборудования</t>
  </si>
  <si>
    <t>ВПГ-20,23 и прочих типов оборудования</t>
  </si>
  <si>
    <t>Замена крана горелки  АГВ-120, АОГВ-17.5, АОГВ-23 и прочих типов оборудования</t>
  </si>
  <si>
    <t>Замена терморегулятора (термобаллона) АГВ (АОГВ), и прочих типов оборудования</t>
  </si>
  <si>
    <t>Замена  фильтра на автоматике  АГВ, АОГВ, и прочих типов оборудования</t>
  </si>
  <si>
    <t>Ремонт автоматики горелок АГВ, АОГВ, и прочих типов оборудования</t>
  </si>
  <si>
    <t>Мытье  горелок  отопительного прибора  типа  АГВ, АОГВ, и прочих типов оборудования</t>
  </si>
  <si>
    <t>Прочистка  жаровой  трубы, отопительных аппаратов  типа  АГВ - 80, АГВ - 120, АОГВ - 6, 11, и прочих типов оборудования</t>
  </si>
  <si>
    <t>Устранение  одной  сложной утечки  газа  в  отопительный прибор  АГВ-120, АОГВ-20, 23, 17, и прочих типов оборудования</t>
  </si>
  <si>
    <t>Установка газовой части  блок-крана ВПГ и прочих типов оборудования</t>
  </si>
  <si>
    <t xml:space="preserve">Установка гибкого шланга (с учетом стоимости шланга) при условии наличия договора на ТЭ ВДГО** </t>
  </si>
  <si>
    <t>Установка гибкого шланга, крана диаметром 15 мм (с учетом стоимости шланга, крана) при условии наличия договора на ТЭ ВДГО*</t>
  </si>
  <si>
    <t>Прочистка  щелей  для  прохода дымовых  газов, дымовых каналов, жаровой трубы отопительных  аппаратов</t>
  </si>
  <si>
    <t>Замена водяного регулятора Л-3, ВПГ</t>
  </si>
  <si>
    <t>Снятие водяного регулятора  Л-3, ВПГ</t>
  </si>
  <si>
    <t>Установка  водяного регулятора  Л-3, ВПГ</t>
  </si>
  <si>
    <t>56.1</t>
  </si>
  <si>
    <t>56.2</t>
  </si>
  <si>
    <t xml:space="preserve"> НА ЗАЯВОЧНЫЙ РЕМОНТ ВНУТРЕННИХ ГАЗОПРОВОДОВ И БЫТОВОГО ГАЗОВОГО ОБОРУДОВАНИЯ  ЖИЛЫХ ЗДАНИЙ (г.Самара, г.Тольятти, г.Новокуйбышевск)</t>
  </si>
  <si>
    <t>Стоимость установки шланга, крана по Прейскуранту  без НДС</t>
  </si>
  <si>
    <r>
      <t xml:space="preserve">Замена участка внутреннего газопровода (со сваркой) длиной до одного метра </t>
    </r>
    <r>
      <rPr>
        <b/>
        <sz val="12"/>
        <rFont val="Times New Roman"/>
        <family val="1"/>
        <charset val="204"/>
      </rPr>
      <t xml:space="preserve">в месте пересечения с гильзой </t>
    </r>
    <r>
      <rPr>
        <sz val="12"/>
        <rFont val="Times New Roman"/>
        <family val="1"/>
        <charset val="204"/>
      </rPr>
      <t xml:space="preserve"> в многоквартирных жилых домах, административных, общественных непроизводственного назначения зданий диаметром от 15 до 50 мм</t>
    </r>
  </si>
  <si>
    <r>
      <t xml:space="preserve">Установка гибкого шланга, крана диаметром 15 мм (с учетом стоимости шланга, крана) </t>
    </r>
    <r>
      <rPr>
        <b/>
        <sz val="12"/>
        <rFont val="Times New Roman"/>
        <family val="1"/>
        <charset val="204"/>
      </rPr>
      <t>при условии наличия договора на ТЭ ВДГО*</t>
    </r>
  </si>
  <si>
    <r>
      <t xml:space="preserve">Установка гибкого шланга, крана диаметром 20 мм (с учетом стоимости шланга, крана) </t>
    </r>
    <r>
      <rPr>
        <b/>
        <sz val="12"/>
        <rFont val="Times New Roman"/>
        <family val="1"/>
        <charset val="204"/>
      </rPr>
      <t>при условии наличия договора на ТЭ ВДГО*</t>
    </r>
  </si>
  <si>
    <r>
      <t>Установка гибкого шланга (с учетом стоимости шланга)</t>
    </r>
    <r>
      <rPr>
        <b/>
        <sz val="12"/>
        <rFont val="Times New Roman"/>
        <family val="1"/>
        <charset val="204"/>
      </rPr>
      <t xml:space="preserve"> при условии наличия договора на ТЭ ВДГО** </t>
    </r>
  </si>
  <si>
    <r>
      <t xml:space="preserve">Замена термопары  АГВ (АОГВ) без демонтажа </t>
    </r>
    <r>
      <rPr>
        <sz val="12"/>
        <color indexed="10"/>
        <rFont val="Times New Roman"/>
        <family val="1"/>
        <charset val="204"/>
      </rPr>
      <t>горелки</t>
    </r>
  </si>
  <si>
    <r>
      <t xml:space="preserve">Замена термопары  АГВ (АОГВ) с демонтажом </t>
    </r>
    <r>
      <rPr>
        <sz val="12"/>
        <color indexed="10"/>
        <rFont val="Times New Roman"/>
        <family val="1"/>
        <charset val="204"/>
      </rPr>
      <t>горелки</t>
    </r>
  </si>
  <si>
    <r>
      <t xml:space="preserve">Замена участка внутреннего газопровода (со сваркой) длиной </t>
    </r>
    <r>
      <rPr>
        <b/>
        <sz val="12"/>
        <rFont val="Times New Roman"/>
        <family val="1"/>
        <charset val="204"/>
      </rPr>
      <t>до одного метра</t>
    </r>
    <r>
      <rPr>
        <sz val="12"/>
        <rFont val="Times New Roman"/>
        <family val="1"/>
        <charset val="204"/>
      </rPr>
      <t xml:space="preserve"> диаметром от 15 до 50 мм</t>
    </r>
  </si>
  <si>
    <r>
      <t xml:space="preserve"> НА ЗАЯВОЧНЫЙ РЕМОНТ ВНУТРЕННИХ ГАЗОПРОВОДОВ И БЫТОВОГО ГАЗОВОГО ОБОРУДОВАНИЯ ЖИЛЫХ ЗДАНИЙ (</t>
    </r>
    <r>
      <rPr>
        <b/>
        <u/>
        <sz val="12"/>
        <rFont val="Times New Roman"/>
        <family val="1"/>
        <charset val="204"/>
      </rPr>
      <t xml:space="preserve">кроме </t>
    </r>
    <r>
      <rPr>
        <b/>
        <sz val="12"/>
        <rFont val="Times New Roman"/>
        <family val="1"/>
        <charset val="204"/>
      </rPr>
      <t>г.Самара, г.Тольятти, г.Новокуйбышевск)</t>
    </r>
  </si>
  <si>
    <t>Замена термопары  АГВ (АОГВ) без демонтажа горелки</t>
  </si>
  <si>
    <t>Замена термопары  АГВ (АОГВ) с демонтажом горелки</t>
  </si>
  <si>
    <r>
      <t xml:space="preserve">Замена участка внутреннего газопровода (со сваркой) длиной </t>
    </r>
    <r>
      <rPr>
        <b/>
        <sz val="12"/>
        <rFont val="Times New Roman"/>
        <family val="1"/>
        <charset val="204"/>
      </rPr>
      <t>до одного метра</t>
    </r>
    <r>
      <rPr>
        <sz val="12"/>
        <rFont val="Times New Roman"/>
        <family val="1"/>
        <charset val="204"/>
      </rPr>
      <t xml:space="preserve"> диаметром от 15 до 50 мм (при работе с приставной лестницы)</t>
    </r>
  </si>
  <si>
    <r>
      <t xml:space="preserve">Установка гибкого шланга, крана диаметром 15 мм (с учетом стоимости шланга, крана) </t>
    </r>
    <r>
      <rPr>
        <b/>
        <sz val="12"/>
        <rFont val="Times New Roman"/>
        <family val="1"/>
        <charset val="204"/>
      </rPr>
      <t>при условии наличия договора на ТЭ ВДГО</t>
    </r>
    <r>
      <rPr>
        <sz val="12"/>
        <rFont val="Times New Roman"/>
        <family val="1"/>
        <charset val="204"/>
      </rPr>
      <t>*</t>
    </r>
  </si>
  <si>
    <r>
      <t>Установка гибкого шланга, крана диаметром 20 мм (с учетом стоимости шланга, крана)</t>
    </r>
    <r>
      <rPr>
        <b/>
        <sz val="12"/>
        <rFont val="Times New Roman"/>
        <family val="1"/>
        <charset val="204"/>
      </rPr>
      <t xml:space="preserve"> при условии наличия договора на ТЭ ВДГО*</t>
    </r>
  </si>
  <si>
    <r>
      <t xml:space="preserve">Установка гибкого шланга (с учетом стоимости шланга) </t>
    </r>
    <r>
      <rPr>
        <b/>
        <sz val="12"/>
        <rFont val="Times New Roman"/>
        <family val="1"/>
        <charset val="204"/>
      </rPr>
      <t xml:space="preserve">при условии наличия договора на ТЭ ВДГО** </t>
    </r>
  </si>
  <si>
    <t>Примечание:</t>
  </si>
  <si>
    <t>При выполнении работ в течение 1-х суток к стоимости работ применять коэффициент 2,0</t>
  </si>
  <si>
    <t>ПРЕЙСКУРАНТ</t>
  </si>
  <si>
    <t>50 мм</t>
  </si>
  <si>
    <t xml:space="preserve">Снятие теплообменника ВПГ </t>
  </si>
  <si>
    <t>Отключение внутреннего газопровода диаметром 15-50 мм (одного соединения) без сварки с установкой заглушки</t>
  </si>
  <si>
    <t xml:space="preserve">соединение </t>
  </si>
  <si>
    <t>Замена штока краника плиты</t>
  </si>
  <si>
    <t>Замена пружины штока краника плиты</t>
  </si>
  <si>
    <t>Очистка  от сажи и промывка радиатора (теплообменника)</t>
  </si>
  <si>
    <t>Промывка радиатора  ванных колонок:</t>
  </si>
  <si>
    <t>Отключение котла с установкой заглушки</t>
  </si>
  <si>
    <t>Замена запальника (сопла, прокладки) отопительного котла АГВ (АОГВ) или  печной горелки</t>
  </si>
  <si>
    <t>146.1</t>
  </si>
  <si>
    <t>146.2</t>
  </si>
  <si>
    <t>Замена запальника отопительного котла или АГВ (АОГВ) и проч.типов без демонтажа горелки</t>
  </si>
  <si>
    <t>Замена запальника отопительного котла или АГВ (АОГВ) и проч.типов с демонтажом горелки</t>
  </si>
  <si>
    <t>Чистка  запальника (форсунки запальника) отопительного прибора</t>
  </si>
  <si>
    <t>222.4</t>
  </si>
  <si>
    <t>Замена газового крана на газопроводе диаметром до32 мм (без стоимости крана)</t>
  </si>
  <si>
    <t>226.4</t>
  </si>
  <si>
    <t>Замена крана на газопроводе диаметром до 50 мм с отключением стояка (без стоимости крана)</t>
  </si>
  <si>
    <t>223.4</t>
  </si>
  <si>
    <t>223.5</t>
  </si>
  <si>
    <t>40-50</t>
  </si>
  <si>
    <t>234.4</t>
  </si>
  <si>
    <t>32-50</t>
  </si>
  <si>
    <t>При выполнении работ с приставной лестницы применять коэффициент 1,2</t>
  </si>
  <si>
    <t>НДС</t>
  </si>
  <si>
    <t>без НДС</t>
  </si>
  <si>
    <t>c НДС</t>
  </si>
  <si>
    <t>электрогазосварщик5 р.</t>
  </si>
  <si>
    <t>Л.А. Рябова</t>
  </si>
  <si>
    <t xml:space="preserve">Л.А. Рябова </t>
  </si>
  <si>
    <t>№ п/п</t>
  </si>
  <si>
    <t>Наименование работ и газового оборудования</t>
  </si>
  <si>
    <t>Единица измерения</t>
  </si>
  <si>
    <t>Состав исполнителей</t>
  </si>
  <si>
    <t>Часовой ФОТ, руб.</t>
  </si>
  <si>
    <t>Трудо-затраты на ед.изм., чел.ч</t>
  </si>
  <si>
    <t>Фонд оплаты труда, руб.</t>
  </si>
  <si>
    <t>Себесто-имость, руб.</t>
  </si>
  <si>
    <t>оплаты</t>
  </si>
  <si>
    <t>имость,</t>
  </si>
  <si>
    <t>Вызов слесаря для выполнения ремонта</t>
  </si>
  <si>
    <t>вызов</t>
  </si>
  <si>
    <t>слесарь 5 р.</t>
  </si>
  <si>
    <t>1</t>
  </si>
  <si>
    <t>слесарь 4 р.</t>
  </si>
  <si>
    <t>Плита газовая и газобаллонная установка</t>
  </si>
  <si>
    <t>20</t>
  </si>
  <si>
    <t>2</t>
  </si>
  <si>
    <t>Замена ручки дверки духового шкафа</t>
  </si>
  <si>
    <t>"</t>
  </si>
  <si>
    <t>24</t>
  </si>
  <si>
    <t>3</t>
  </si>
  <si>
    <t>деталь</t>
  </si>
  <si>
    <t>32</t>
  </si>
  <si>
    <t>4</t>
  </si>
  <si>
    <t>Замена разрядника блока пьезорозжига</t>
  </si>
  <si>
    <t>35</t>
  </si>
  <si>
    <t>5</t>
  </si>
  <si>
    <t>Установка гибкого шланга</t>
  </si>
  <si>
    <t>шланг</t>
  </si>
  <si>
    <t>37</t>
  </si>
  <si>
    <t>6</t>
  </si>
  <si>
    <t>Регулировка горения горелок духового шкафа плиты</t>
  </si>
  <si>
    <t>68</t>
  </si>
  <si>
    <t>7</t>
  </si>
  <si>
    <t>Проверка герметичности газовой плиты</t>
  </si>
  <si>
    <t>операция</t>
  </si>
  <si>
    <t>53</t>
  </si>
  <si>
    <t>8</t>
  </si>
  <si>
    <t>Замена  газопровода  духового  шкафа  газовой плиты  (без стоимости  газопровода)</t>
  </si>
  <si>
    <t>г/п</t>
  </si>
  <si>
    <t>9</t>
  </si>
  <si>
    <t>Демонтаж газовой плиты с установкой заглушки</t>
  </si>
  <si>
    <t>10</t>
  </si>
  <si>
    <t>Замена сопла горелки</t>
  </si>
  <si>
    <t>сопло</t>
  </si>
  <si>
    <t>Замена газоподводящей трубки верхней горелки</t>
  </si>
  <si>
    <t>трубка</t>
  </si>
  <si>
    <t>12</t>
  </si>
  <si>
    <t>Замена прокладок газоподводящей трубки</t>
  </si>
  <si>
    <t>прокладка</t>
  </si>
  <si>
    <t>16</t>
  </si>
  <si>
    <t>13</t>
  </si>
  <si>
    <t>Замена пружины дверки духового шкафа</t>
  </si>
  <si>
    <t>пружина</t>
  </si>
  <si>
    <t>17</t>
  </si>
  <si>
    <t>14</t>
  </si>
  <si>
    <t>Замена стекла дверки духового шкафа</t>
  </si>
  <si>
    <t>стекло</t>
  </si>
  <si>
    <t>23</t>
  </si>
  <si>
    <t>кран</t>
  </si>
  <si>
    <t>38</t>
  </si>
  <si>
    <t>Прочистка, калибровка сопла горелки плиты</t>
  </si>
  <si>
    <t>42</t>
  </si>
  <si>
    <t>Чистка подводящих трубок к горелкам</t>
  </si>
  <si>
    <t>43</t>
  </si>
  <si>
    <t>18</t>
  </si>
  <si>
    <t>Чистка горелки духового шкафа</t>
  </si>
  <si>
    <t>горелка</t>
  </si>
  <si>
    <t>54</t>
  </si>
  <si>
    <t>19</t>
  </si>
  <si>
    <t>Замена  газопровода  горелки  газовой  плиты</t>
  </si>
  <si>
    <t>55</t>
  </si>
  <si>
    <t>Замена краника газовой плиты (без стоимости краника)</t>
  </si>
  <si>
    <t>краник</t>
  </si>
  <si>
    <t>21</t>
  </si>
  <si>
    <t>Замена термостатического крана газовых плит (без стоимости крана)</t>
  </si>
  <si>
    <t>термостатический кран</t>
  </si>
  <si>
    <t>65</t>
  </si>
  <si>
    <t>22</t>
  </si>
  <si>
    <t xml:space="preserve">Замена термопары газовой плиты </t>
  </si>
  <si>
    <t>термопара</t>
  </si>
  <si>
    <t>66</t>
  </si>
  <si>
    <t>Замена  электромагнитного клапана  газовой плиты (без стоимости  клапана)</t>
  </si>
  <si>
    <t>ЭМК</t>
  </si>
  <si>
    <t>70</t>
  </si>
  <si>
    <t>Смазка  краника  плиты</t>
  </si>
  <si>
    <t>25</t>
  </si>
  <si>
    <t xml:space="preserve">Устранение одной утечки  газа в газовой плите </t>
  </si>
  <si>
    <t>26</t>
  </si>
  <si>
    <t>Замена газовой плиты без изменения подводки с пуском газа и регулировкой работы горелок плиты</t>
  </si>
  <si>
    <t>плита</t>
  </si>
  <si>
    <t>56</t>
  </si>
  <si>
    <t>27</t>
  </si>
  <si>
    <t>Замена  краника  газовой плиты (без стоимости  краника  с  затрудненным  доступом)</t>
  </si>
  <si>
    <t>61</t>
  </si>
  <si>
    <t>28</t>
  </si>
  <si>
    <t>Замена  кронштейна, пружины оси, роликов  дверки  духового шкафа  газовых  плит (без стоимости  деталей):</t>
  </si>
  <si>
    <t>Замена  верхней горелки плиты</t>
  </si>
  <si>
    <t>Замена горелки духового шкафа</t>
  </si>
  <si>
    <t>Замена смесителя горелки</t>
  </si>
  <si>
    <t>смеситель</t>
  </si>
  <si>
    <t>Замена регулятора подачи воздуха</t>
  </si>
  <si>
    <t>регулятор</t>
  </si>
  <si>
    <t>Замена электророзжига  при гибкой прицепке</t>
  </si>
  <si>
    <t>29</t>
  </si>
  <si>
    <t>30</t>
  </si>
  <si>
    <t>31</t>
  </si>
  <si>
    <t>33</t>
  </si>
  <si>
    <t>Замена терморегулятора (указателя температуры) плиты "Брест"</t>
  </si>
  <si>
    <t>34</t>
  </si>
  <si>
    <t>ДОПОЛНЕНИЯ К ПРЕЙСКУРАНТУ ЦЕН</t>
  </si>
  <si>
    <t>Замена подвода малого и большого газопровода к плите</t>
  </si>
  <si>
    <t>подвод</t>
  </si>
  <si>
    <t>36</t>
  </si>
  <si>
    <t>Регулировка горения газа с калибровкой отверстия форсунки плиты</t>
  </si>
  <si>
    <t>39</t>
  </si>
  <si>
    <t>40</t>
  </si>
  <si>
    <t xml:space="preserve">Настройка электромагнитного клапана (ЭМК)  плиты </t>
  </si>
  <si>
    <t>41</t>
  </si>
  <si>
    <t>Чистка форсунки</t>
  </si>
  <si>
    <t>форсунка</t>
  </si>
  <si>
    <t>44</t>
  </si>
  <si>
    <t>Чистка регулятора подачи воздуха</t>
  </si>
  <si>
    <t>45</t>
  </si>
  <si>
    <t>Ремонт крана плиты или крана на опуске с притиркой</t>
  </si>
  <si>
    <t>46</t>
  </si>
  <si>
    <t>47</t>
  </si>
  <si>
    <t>Ремонт и настройка регулятора давления газа РДГ, РДК и др.</t>
  </si>
  <si>
    <t>48</t>
  </si>
  <si>
    <t>49</t>
  </si>
  <si>
    <t>мембрана</t>
  </si>
  <si>
    <t>50</t>
  </si>
  <si>
    <t>51</t>
  </si>
  <si>
    <t>52</t>
  </si>
  <si>
    <t xml:space="preserve">Приложение № 1 </t>
  </si>
  <si>
    <t>Наименование</t>
  </si>
  <si>
    <t>Кол-во</t>
  </si>
  <si>
    <t>Цена товара с НДС</t>
  </si>
  <si>
    <t>Цена с НДС</t>
  </si>
  <si>
    <t>Цена товара без  НДС</t>
  </si>
  <si>
    <t xml:space="preserve">Цена крана </t>
  </si>
  <si>
    <t>Цена товара с наценкой 8% без НДС</t>
  </si>
  <si>
    <t>Стоимость установки шланга, крана по Прейскуранту на заявочный ремонт на 2008 г., без НДС</t>
  </si>
  <si>
    <t>с НДС</t>
  </si>
  <si>
    <t>Установка гибкого шланга, крана диаметром 15 мм (с учетом стоимости шланга, крана)</t>
  </si>
  <si>
    <t>236.1</t>
  </si>
  <si>
    <t>236.2</t>
  </si>
  <si>
    <t>236.3</t>
  </si>
  <si>
    <t>236.4</t>
  </si>
  <si>
    <t>236.5</t>
  </si>
  <si>
    <t>236.6</t>
  </si>
  <si>
    <t>236.7</t>
  </si>
  <si>
    <t>236.8</t>
  </si>
  <si>
    <t>236.9</t>
  </si>
  <si>
    <t>236.10</t>
  </si>
  <si>
    <t>236.11</t>
  </si>
  <si>
    <t>236.12</t>
  </si>
  <si>
    <t>Установка гибкого шланга, крана диаметром 20 мм (с учетом стоимости шланга, крана)</t>
  </si>
  <si>
    <t>237.1</t>
  </si>
  <si>
    <t>237.2</t>
  </si>
  <si>
    <t>237.3</t>
  </si>
  <si>
    <t>237.4</t>
  </si>
  <si>
    <t>237.5</t>
  </si>
  <si>
    <t>237.6</t>
  </si>
  <si>
    <t>237.7</t>
  </si>
  <si>
    <t>237.8</t>
  </si>
  <si>
    <t>237.9</t>
  </si>
  <si>
    <t>237.10</t>
  </si>
  <si>
    <t>237.11</t>
  </si>
  <si>
    <t>237.12</t>
  </si>
  <si>
    <t>Установка гибкого шланга (с учетом стоимости шланга)</t>
  </si>
  <si>
    <t>238.4</t>
  </si>
  <si>
    <t>238.5</t>
  </si>
  <si>
    <t>238.6</t>
  </si>
  <si>
    <t>238.7</t>
  </si>
  <si>
    <t>238.8</t>
  </si>
  <si>
    <t>238.9</t>
  </si>
  <si>
    <t>238.10</t>
  </si>
  <si>
    <t>238.11</t>
  </si>
  <si>
    <t>238.12</t>
  </si>
  <si>
    <t>Покоева 23-21</t>
  </si>
  <si>
    <t>Приложение № 2</t>
  </si>
  <si>
    <t xml:space="preserve"> НА ЗАЯВОЧНЫЙ РЕМОНТ ВНУТРЕННИХ ГАЗОПРОВОДОВ И БЫТОВОГО ГАЗОВОГО ОБОРУДОВАНИЯ  ЖИЛЫХ ЗДАНИЙ  (для г. Самара, г. Тольятти, г. Новокуйбышевск) </t>
  </si>
  <si>
    <t>240.1</t>
  </si>
  <si>
    <t>240.2</t>
  </si>
  <si>
    <t>240.3</t>
  </si>
  <si>
    <t>240.4</t>
  </si>
  <si>
    <t>240.5</t>
  </si>
  <si>
    <t>240.6</t>
  </si>
  <si>
    <t>240.7</t>
  </si>
  <si>
    <t>240.8</t>
  </si>
  <si>
    <t>240.9</t>
  </si>
  <si>
    <t>240.10</t>
  </si>
  <si>
    <t>240.11</t>
  </si>
  <si>
    <t>240.12</t>
  </si>
  <si>
    <t>241.1</t>
  </si>
  <si>
    <t>241.2</t>
  </si>
  <si>
    <t>241.3</t>
  </si>
  <si>
    <t>241.4</t>
  </si>
  <si>
    <t>241.5</t>
  </si>
  <si>
    <t>241.6</t>
  </si>
  <si>
    <t>241.7</t>
  </si>
  <si>
    <t>241.8</t>
  </si>
  <si>
    <t>241.9</t>
  </si>
  <si>
    <t>241.10</t>
  </si>
  <si>
    <t>241.11</t>
  </si>
  <si>
    <t>241.12</t>
  </si>
  <si>
    <t>242.1</t>
  </si>
  <si>
    <t>242.2</t>
  </si>
  <si>
    <t>242.3</t>
  </si>
  <si>
    <t>242.4</t>
  </si>
  <si>
    <t>242.5</t>
  </si>
  <si>
    <t>242.6</t>
  </si>
  <si>
    <t>242.7</t>
  </si>
  <si>
    <t>242.8</t>
  </si>
  <si>
    <t>242.9</t>
  </si>
  <si>
    <t>242.10</t>
  </si>
  <si>
    <t>242.11</t>
  </si>
  <si>
    <t>242.12</t>
  </si>
  <si>
    <t>к Приказу № _____ от "____"___________ 2009 г.</t>
  </si>
  <si>
    <t xml:space="preserve">Стоимость, руб. </t>
  </si>
  <si>
    <t>244.1</t>
  </si>
  <si>
    <t>244.2</t>
  </si>
  <si>
    <t>244.3</t>
  </si>
  <si>
    <t>239.4</t>
  </si>
  <si>
    <t>244.4</t>
  </si>
  <si>
    <t>239.5</t>
  </si>
  <si>
    <t>244.5</t>
  </si>
  <si>
    <t>239.6</t>
  </si>
  <si>
    <t>244.6</t>
  </si>
  <si>
    <t>239.7</t>
  </si>
  <si>
    <t>244.7</t>
  </si>
  <si>
    <t>239.8</t>
  </si>
  <si>
    <t>244.8</t>
  </si>
  <si>
    <t>239.9</t>
  </si>
  <si>
    <t>244.9</t>
  </si>
  <si>
    <t>245.1</t>
  </si>
  <si>
    <t>245.2</t>
  </si>
  <si>
    <t>245.3</t>
  </si>
  <si>
    <t>245.4</t>
  </si>
  <si>
    <t>245.5</t>
  </si>
  <si>
    <t>245.6</t>
  </si>
  <si>
    <t>245.7</t>
  </si>
  <si>
    <t>245.8</t>
  </si>
  <si>
    <t>245.9</t>
  </si>
  <si>
    <t>246.1</t>
  </si>
  <si>
    <t>246.2</t>
  </si>
  <si>
    <t>246.3</t>
  </si>
  <si>
    <t>246.4</t>
  </si>
  <si>
    <t>246.5</t>
  </si>
  <si>
    <t>246.6</t>
  </si>
  <si>
    <t>246.7</t>
  </si>
  <si>
    <t>246.8</t>
  </si>
  <si>
    <t>246.9</t>
  </si>
  <si>
    <r>
      <t xml:space="preserve"> НА ЗАЯВОЧНЫЙ РЕМОНТ ВНУТРЕННИХ ГАЗОПРОВОДОВ И БЫТОВОГО ГАЗОВОГО ОБОРУДОВАНИЯ  ЖИЛЫХ ЗДАНИЙ (</t>
    </r>
    <r>
      <rPr>
        <b/>
        <u/>
        <sz val="12"/>
        <rFont val="Times New Roman"/>
        <family val="1"/>
        <charset val="204"/>
      </rPr>
      <t>кроме</t>
    </r>
    <r>
      <rPr>
        <b/>
        <sz val="12"/>
        <rFont val="Times New Roman"/>
        <family val="1"/>
        <charset val="204"/>
      </rPr>
      <t xml:space="preserve"> г. Самара, г. Тольятти, г. Новокуйбышевск)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</si>
  <si>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длиной 60 - 80 см гайка/гайка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</si>
  <si>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 100 - 120 см гайка/гайка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</si>
  <si>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 150 см гайка/гайка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</si>
  <si>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 xml:space="preserve">"Виткос"  </t>
    </r>
    <r>
      <rPr>
        <sz val="12"/>
        <rFont val="Times New Roman"/>
        <family val="1"/>
        <charset val="204"/>
      </rPr>
      <t>длиной 60 - 80 см гайка/штуцер 1/2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</si>
  <si>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 100 - 120 см гайка/штуцер 1/2</t>
    </r>
  </si>
  <si>
    <t>Замена мембраны ЭМК отопительного котла АГВ (АОГВ) и прочих типов оборудования</t>
  </si>
  <si>
    <r>
      <t xml:space="preserve">подводка гибкая 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длиной 150 гайка/штуцер 1/2</t>
    </r>
  </si>
  <si>
    <r>
      <t xml:space="preserve">рукав газовый </t>
    </r>
    <r>
      <rPr>
        <b/>
        <sz val="12"/>
        <rFont val="Times New Roman"/>
        <family val="1"/>
        <charset val="204"/>
      </rPr>
      <t xml:space="preserve">"TUBOFLEX" </t>
    </r>
    <r>
      <rPr>
        <sz val="12"/>
        <rFont val="Times New Roman"/>
        <family val="1"/>
        <charset val="204"/>
      </rPr>
      <t>длиной 100-120 см гайка/гайка 1/2 (гайка/штуцер 1/2)</t>
    </r>
  </si>
  <si>
    <r>
      <t xml:space="preserve">рукав газовый </t>
    </r>
    <r>
      <rPr>
        <b/>
        <sz val="12"/>
        <rFont val="Times New Roman"/>
        <family val="1"/>
        <charset val="204"/>
      </rPr>
      <t xml:space="preserve">"TUBOFLEX" </t>
    </r>
    <r>
      <rPr>
        <sz val="12"/>
        <rFont val="Times New Roman"/>
        <family val="1"/>
        <charset val="204"/>
      </rPr>
      <t>длиной 150 см гайка/гайка 1/2 (гайка/штуцер 1/2)</t>
    </r>
  </si>
  <si>
    <r>
      <t xml:space="preserve">рукав газовый </t>
    </r>
    <r>
      <rPr>
        <b/>
        <sz val="12"/>
        <rFont val="Times New Roman"/>
        <family val="1"/>
        <charset val="204"/>
      </rPr>
      <t xml:space="preserve">"TUBOFLEX" </t>
    </r>
    <r>
      <rPr>
        <sz val="12"/>
        <rFont val="Times New Roman"/>
        <family val="1"/>
        <charset val="204"/>
      </rPr>
      <t>длиной 180-200 см гайка/гайка 1/2 (гайка/штуцер 1/2)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</si>
  <si>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 60 - 80 см гайка/гайка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</si>
  <si>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длиной150 см гайка/гайка</t>
    </r>
  </si>
  <si>
    <r>
      <t xml:space="preserve">подводка гибкая 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 60 - 80 см гайка/штуцер 1/2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</si>
  <si>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длиной100 - 120 см гайка/штуцер 1/2</t>
    </r>
  </si>
  <si>
    <r>
      <t xml:space="preserve">подводка гибкая 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 150 см гайка/штуцер 1/2</t>
    </r>
  </si>
  <si>
    <r>
      <t xml:space="preserve">подводка гибкая 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длиной 150 см гайка/гайка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</si>
  <si>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>"Виткос"</t>
    </r>
    <r>
      <rPr>
        <sz val="12"/>
        <rFont val="Times New Roman"/>
        <family val="1"/>
        <charset val="204"/>
      </rPr>
      <t xml:space="preserve">  длиной 60 - 80 см гайка/штуцер 1/2</t>
    </r>
  </si>
  <si>
    <r>
      <t xml:space="preserve">подводка гибкая </t>
    </r>
    <r>
      <rPr>
        <b/>
        <sz val="12"/>
        <rFont val="Times New Roman"/>
        <family val="1"/>
        <charset val="204"/>
      </rPr>
      <t xml:space="preserve"> "Виткос"</t>
    </r>
    <r>
      <rPr>
        <sz val="12"/>
        <rFont val="Times New Roman"/>
        <family val="1"/>
        <charset val="204"/>
      </rPr>
      <t xml:space="preserve"> длиной 100 - 120 см гайка/штуцер 1/2</t>
    </r>
  </si>
  <si>
    <r>
      <t>*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стоимость услуги включена </t>
    </r>
    <r>
      <rPr>
        <b/>
        <sz val="12"/>
        <rFont val="Times New Roman"/>
        <family val="1"/>
        <charset val="204"/>
      </rPr>
      <t xml:space="preserve">только </t>
    </r>
    <r>
      <rPr>
        <sz val="12"/>
        <rFont val="Times New Roman"/>
        <family val="1"/>
        <charset val="204"/>
      </rPr>
      <t>стоимость гибкого шланга, крана.</t>
    </r>
  </si>
  <si>
    <r>
      <t xml:space="preserve">** В стоимость услуги включена </t>
    </r>
    <r>
      <rPr>
        <b/>
        <sz val="12"/>
        <rFont val="Times New Roman"/>
        <family val="1"/>
        <charset val="204"/>
      </rPr>
      <t xml:space="preserve">только </t>
    </r>
    <r>
      <rPr>
        <sz val="12"/>
        <rFont val="Times New Roman"/>
        <family val="1"/>
        <charset val="204"/>
      </rPr>
      <t>стоимость гибкого шланга.</t>
    </r>
  </si>
  <si>
    <t>шланг, кран</t>
  </si>
  <si>
    <t>подводка гибкая "Виткос" длиной 60 - 80 см гайка/гайка</t>
  </si>
  <si>
    <t>подводка гибкая "Виткос"  длиной 100 - 120 см гайка/гайка</t>
  </si>
  <si>
    <t>подводка гибкая "Виткос"  длиной 150 см гайка/гайка</t>
  </si>
  <si>
    <t>подводка гибкая "Виткос"  длиной 60 - 80 см гайка/штуцер 1/2</t>
  </si>
  <si>
    <t>подводка гибкая "Виткос"  длиной 100 - 120 см гайка/штуцер 1/2</t>
  </si>
  <si>
    <t>подводка гибкая  "Виткос" длиной 150 гайка/штуцер 1/2</t>
  </si>
  <si>
    <t>рукав газовый "TUBOFLEX" длиной 100-120 см гайка/гайка 1/2 (гайка/штуцер 1/2)</t>
  </si>
  <si>
    <t>рукав газовый "TUBOFLEX" длиной 150 см гайка/гайка 1/2 (гайка/штуцер 1/2)</t>
  </si>
  <si>
    <t>рукав газовый "TUBOFLEX" длиной 180-200 см гайка/гайка 1/2 (гайка/штуцер 1/2)</t>
  </si>
  <si>
    <t>подводка гибкая "Виткос"  длиной 60 - 80 см гайка/гайка</t>
  </si>
  <si>
    <t>подводка гибкая "Виткос"  длиной150 см гайка/гайка</t>
  </si>
  <si>
    <t>подводка гибкая  "Виткос"  длиной 60 - 80 см гайка/штуцер 1/2</t>
  </si>
  <si>
    <t>подводка гибкая "Виткос"  длиной100 - 120 см гайка/штуцер 1/2</t>
  </si>
  <si>
    <t>подводка гибкая  "Виткос"  длиной 150 см гайка/штуцер 1/2</t>
  </si>
  <si>
    <t>подводка гибкая  "Виткос" длиной 150 см гайка/гайка</t>
  </si>
  <si>
    <t>подводка гибкая  "Виткос" длиной 100 - 120 см гайка/штуцер 1/2</t>
  </si>
  <si>
    <t xml:space="preserve">Стоимость для населения, руб. </t>
  </si>
  <si>
    <t xml:space="preserve">Стоимость для предприятий, руб. </t>
  </si>
  <si>
    <t>Установка дымоотводящего патрубка газовой колонки</t>
  </si>
  <si>
    <t>Включение газовой плиты, ванной колонки, котла, печной горелки, отключенных без видимого разрыва на пломбу, оборудованных автоматикой</t>
  </si>
  <si>
    <t>Включение газовой плиты, ванной колонки, котла, печной горелки, отключенных без видимого разрыва на пломбу (без автоматики)</t>
  </si>
  <si>
    <t>опреация</t>
  </si>
  <si>
    <t>Установка пластины для крепления дымоотводящего патрубка к дымоходу с установкой дымоотводящего патрубка газовой колонки</t>
  </si>
  <si>
    <t xml:space="preserve">Снятие и прочистка отводящей трубки горячей воды </t>
  </si>
  <si>
    <t xml:space="preserve">Снятие и прочистка трубок радиатора КГИ-56 </t>
  </si>
  <si>
    <t>блок</t>
  </si>
  <si>
    <t>кран-терморегулятор</t>
  </si>
  <si>
    <t>59</t>
  </si>
  <si>
    <t>Замена  крана  терморегулятора  газовых  плит (без стоимости  крана)</t>
  </si>
  <si>
    <t>60</t>
  </si>
  <si>
    <t>Замена  конфорки  для  горелки  газовой  плиты  (без стоимости  конфорки)</t>
  </si>
  <si>
    <t>конфорка</t>
  </si>
  <si>
    <t>62</t>
  </si>
  <si>
    <t>63</t>
  </si>
  <si>
    <t>64</t>
  </si>
  <si>
    <t>67</t>
  </si>
  <si>
    <t>69</t>
  </si>
  <si>
    <t>Водонагреватель проточный</t>
  </si>
  <si>
    <t>87</t>
  </si>
  <si>
    <t>89</t>
  </si>
  <si>
    <t>96</t>
  </si>
  <si>
    <t>Замена направляющей планки запальника ВПГ</t>
  </si>
  <si>
    <t>97</t>
  </si>
  <si>
    <t>Замена биметаллической пластинки</t>
  </si>
  <si>
    <t>пластинка</t>
  </si>
  <si>
    <t>108</t>
  </si>
  <si>
    <t>Отключение газового прибора с установкой заглушки без демонтажа</t>
  </si>
  <si>
    <t>109</t>
  </si>
  <si>
    <t>111</t>
  </si>
  <si>
    <t>Установка теплообменника ВПГ</t>
  </si>
  <si>
    <t>117</t>
  </si>
  <si>
    <t>121</t>
  </si>
  <si>
    <t>Замена прокладки к газоподводящей трубке</t>
  </si>
  <si>
    <t>123</t>
  </si>
  <si>
    <t>Замена термопары</t>
  </si>
  <si>
    <t>128</t>
  </si>
  <si>
    <t>Прочистка сопла запальника</t>
  </si>
  <si>
    <t>140</t>
  </si>
  <si>
    <t>141</t>
  </si>
  <si>
    <t xml:space="preserve">Установка трубок радиатора КГИ-56 </t>
  </si>
  <si>
    <t>159</t>
  </si>
  <si>
    <t xml:space="preserve">Замена  прокладки газовой горелки КГИ - 56 </t>
  </si>
  <si>
    <t>160</t>
  </si>
  <si>
    <t>Замена  прокладки  соединительной  трубки проточного  водонагревателя (без стоимости прокладки):</t>
  </si>
  <si>
    <t>164</t>
  </si>
  <si>
    <t>Замена  тройника  датчика тяги  ванной  колонки (без стоимости тройника)</t>
  </si>
  <si>
    <t>тройник</t>
  </si>
  <si>
    <t>165</t>
  </si>
  <si>
    <t>167</t>
  </si>
  <si>
    <t>Мытье  горелок  ванных  колонок  всех  типов</t>
  </si>
  <si>
    <t>172</t>
  </si>
  <si>
    <t>Проверка герметичности ванной колонки</t>
  </si>
  <si>
    <t>173</t>
  </si>
  <si>
    <t>Смазка пробки кранов запальника и основной горелки автоматики КГИ - 56</t>
  </si>
  <si>
    <t>174</t>
  </si>
  <si>
    <t>176</t>
  </si>
  <si>
    <t xml:space="preserve">Устранение утечки газа в соединительную накидную гайку газовой автоматики ванной колонки </t>
  </si>
  <si>
    <t>74</t>
  </si>
  <si>
    <t>Замена горелки проточного водонагревателя</t>
  </si>
  <si>
    <t>81</t>
  </si>
  <si>
    <t>Замена газовой части  блок-крана КГИ-56</t>
  </si>
  <si>
    <t>94</t>
  </si>
  <si>
    <t>Замена мембраны водяной части блок-крана</t>
  </si>
  <si>
    <t>95</t>
  </si>
  <si>
    <t>запальник</t>
  </si>
  <si>
    <t>98</t>
  </si>
  <si>
    <t>Замена крышки водяной части КГИ-56</t>
  </si>
  <si>
    <t>крышка</t>
  </si>
  <si>
    <t>104</t>
  </si>
  <si>
    <t>114</t>
  </si>
  <si>
    <t>Замена подводящей трубки холодной воды</t>
  </si>
  <si>
    <t>Замена отводящей трубки горячей воды</t>
  </si>
  <si>
    <t>118</t>
  </si>
  <si>
    <t>Замена электромагнитного клапана ВПГ</t>
  </si>
  <si>
    <t>клапан</t>
  </si>
  <si>
    <t>Замена датчика тяги</t>
  </si>
  <si>
    <t>датчик</t>
  </si>
  <si>
    <t>Замена прокладки газового узла или смесителя</t>
  </si>
  <si>
    <t>126</t>
  </si>
  <si>
    <t>127</t>
  </si>
  <si>
    <t>Прочистка штуцера водяной части</t>
  </si>
  <si>
    <t>144</t>
  </si>
  <si>
    <t>Устранение течи воды в резьбовом соединении</t>
  </si>
  <si>
    <t>155</t>
  </si>
  <si>
    <t>Закрепление водонагревателя</t>
  </si>
  <si>
    <t>168</t>
  </si>
  <si>
    <t>Замена водонагревателя проточного без изменения подводки с пуском газа и регулировкой работы прибора</t>
  </si>
  <si>
    <t>водонагреватель</t>
  </si>
  <si>
    <t>Демонтаж проточного водонагревателя с установкой заглушки</t>
  </si>
  <si>
    <t>101</t>
  </si>
  <si>
    <t>75</t>
  </si>
  <si>
    <t>149</t>
  </si>
  <si>
    <t>76</t>
  </si>
  <si>
    <t>158</t>
  </si>
  <si>
    <t>77</t>
  </si>
  <si>
    <t>175</t>
  </si>
  <si>
    <t>78</t>
  </si>
  <si>
    <t>Устранение  засора  с  разбором  водяной  подводки  ванной колонки</t>
  </si>
  <si>
    <t>Замена блок-крана ВПГ</t>
  </si>
  <si>
    <t>79</t>
  </si>
  <si>
    <t>Снятие блок-крана  ВПГ</t>
  </si>
  <si>
    <t>80</t>
  </si>
  <si>
    <t>Установка блок-крана  ВПГ</t>
  </si>
  <si>
    <t>82</t>
  </si>
  <si>
    <t>Снятие газовой части  блок-крана КГИ-56</t>
  </si>
  <si>
    <t>83</t>
  </si>
  <si>
    <t>Установка газовой части  блок-крана КГИ-56</t>
  </si>
  <si>
    <t>85</t>
  </si>
  <si>
    <t>86</t>
  </si>
  <si>
    <t>88</t>
  </si>
  <si>
    <t>90</t>
  </si>
  <si>
    <t>Набивка сальника газовой части блок-крана</t>
  </si>
  <si>
    <t>сальник</t>
  </si>
  <si>
    <t>91</t>
  </si>
  <si>
    <t>92</t>
  </si>
  <si>
    <t>93</t>
  </si>
  <si>
    <t>Замена пружины блок-крана</t>
  </si>
  <si>
    <t>99</t>
  </si>
  <si>
    <t>Снятие крышки водяной части КГИ-56</t>
  </si>
  <si>
    <t>100</t>
  </si>
  <si>
    <t>Установка крышки водяной части КГИ-56</t>
  </si>
  <si>
    <t>102</t>
  </si>
  <si>
    <t>103</t>
  </si>
  <si>
    <t>105</t>
  </si>
  <si>
    <t>106</t>
  </si>
  <si>
    <t>107</t>
  </si>
  <si>
    <t>теплообменник</t>
  </si>
  <si>
    <t>Замена теплообменника ВПГ</t>
  </si>
  <si>
    <t>113</t>
  </si>
  <si>
    <t>Замена сопла основной горелки</t>
  </si>
  <si>
    <t>Замена трубок радиатора КГИ-56</t>
  </si>
  <si>
    <t>Замена прокладки водорегулятора</t>
  </si>
  <si>
    <t>124</t>
  </si>
  <si>
    <t>125</t>
  </si>
  <si>
    <t>Набивка сальника водяного узла КГИ-56</t>
  </si>
  <si>
    <t>129</t>
  </si>
  <si>
    <t>Прочистка, калибровка сопла горелки</t>
  </si>
  <si>
    <t>Прочистка сопла водяного узла</t>
  </si>
  <si>
    <t>131</t>
  </si>
  <si>
    <t>Прочистка сетки фильтра водяного редуктора с заменой прокладки</t>
  </si>
  <si>
    <t>132</t>
  </si>
  <si>
    <t>133</t>
  </si>
  <si>
    <t>134</t>
  </si>
  <si>
    <t>Чистка горелки</t>
  </si>
  <si>
    <t>135</t>
  </si>
  <si>
    <t>136</t>
  </si>
  <si>
    <t>137</t>
  </si>
  <si>
    <t>Установка подводящей трубки холодной воды</t>
  </si>
  <si>
    <t>138</t>
  </si>
  <si>
    <t>139</t>
  </si>
  <si>
    <t>Установка отводящей трубки горячей воды</t>
  </si>
  <si>
    <t>142</t>
  </si>
  <si>
    <t>Развальцовка подводящей трубки холодной воды с заменой гайки или штуцера</t>
  </si>
  <si>
    <t>143</t>
  </si>
  <si>
    <t>Нарезка резьбовых соединений водяной части ВПГ или КГИ</t>
  </si>
  <si>
    <t>145</t>
  </si>
  <si>
    <t>Смазка штока газового узла</t>
  </si>
  <si>
    <t>146</t>
  </si>
  <si>
    <t>150</t>
  </si>
  <si>
    <t>151</t>
  </si>
  <si>
    <t>152</t>
  </si>
  <si>
    <t>153</t>
  </si>
  <si>
    <t>Крепление корпуса горелки ВПГ</t>
  </si>
  <si>
    <t>154</t>
  </si>
  <si>
    <t>Приложение № 1 к Приказу № _____ от "____"_________ 2010 г.</t>
  </si>
  <si>
    <t>Приложение № 2 к Приказу № _____ от "____"_________ 2010 г.</t>
  </si>
  <si>
    <t>Приложение № 3 к Приказу № _____ от "____"_________ 2010 г.</t>
  </si>
  <si>
    <t>БЫТОВОЙ ГАЗОВЫЙ СЧЕТЧИК</t>
  </si>
  <si>
    <t xml:space="preserve">Снятие  бытового газового счетчика с установкой перемычки (гибкой вставки) </t>
  </si>
  <si>
    <t>-//-</t>
  </si>
  <si>
    <t>Замена бытового газового счетчика без применения газосварочных работ типа:</t>
  </si>
  <si>
    <t>249.1</t>
  </si>
  <si>
    <t>Установка бытового газового счетчика на действующем газопроводе без применения газосварочных работ на высоте 1,6 м (без установки газового крана)</t>
  </si>
  <si>
    <t>эскиз</t>
  </si>
  <si>
    <t>Установка бытового газового счетчика на действующем газопроводе без применения газосварочных работ после ремонта или поверки</t>
  </si>
  <si>
    <t>Установка крана  при монтаже  внутреннего  газового оборудования при диаметре</t>
  </si>
  <si>
    <t>15 - 20 мм</t>
  </si>
  <si>
    <t xml:space="preserve"> </t>
  </si>
  <si>
    <t>25 - 50 мм</t>
  </si>
  <si>
    <t>(При работе с приставной лестницы применять к цене коэф. 1,2)</t>
  </si>
  <si>
    <t>Снятие бытового газового счетчика и установка гибкой вставки взамен счетчика, снятие гибкой вставки  и установка газового счетчика (без учета стоимости гибкого шланга)</t>
  </si>
  <si>
    <t>Замена бытового газового счетчика без применения газосварочных работ</t>
  </si>
  <si>
    <t>счетчик</t>
  </si>
  <si>
    <t>249.2</t>
  </si>
  <si>
    <t>156</t>
  </si>
  <si>
    <t>157</t>
  </si>
  <si>
    <t>161</t>
  </si>
  <si>
    <t>162</t>
  </si>
  <si>
    <t>163</t>
  </si>
  <si>
    <t>С.В. Никитин</t>
  </si>
  <si>
    <t>169</t>
  </si>
  <si>
    <t>Притирка пробки крана горелки ванной колонки КГИ - 56</t>
  </si>
  <si>
    <t>170</t>
  </si>
  <si>
    <t>Притирка пробки крана запальника ванной колонки КГИ - 56</t>
  </si>
  <si>
    <t>171</t>
  </si>
  <si>
    <t>Притирка пробки крана газовой автоматики ванной колонки ВПГ-18</t>
  </si>
  <si>
    <t>177</t>
  </si>
  <si>
    <t>Восстановление резьбы водяного блока</t>
  </si>
  <si>
    <t>Восстановление резьбы газового блока</t>
  </si>
  <si>
    <t>179</t>
  </si>
  <si>
    <t>Замена грундбуксы газового блока</t>
  </si>
  <si>
    <t>грундбукса</t>
  </si>
  <si>
    <t>190</t>
  </si>
  <si>
    <t>Замена термопары  АГВ (АОГВ)</t>
  </si>
  <si>
    <t>194</t>
  </si>
  <si>
    <t>195</t>
  </si>
  <si>
    <t>Замена тройника ЭМК</t>
  </si>
  <si>
    <t>220</t>
  </si>
  <si>
    <t>Ремонт терморегулятора (замена прокладок)</t>
  </si>
  <si>
    <t>243</t>
  </si>
  <si>
    <t>Замена  тройника  датчика тяги  АГВ - 80  (без стоимости тройника)</t>
  </si>
  <si>
    <t>Проверка герметичности отопительного аппарата</t>
  </si>
  <si>
    <t>Устранение утечки  газа  в отопительном котле</t>
  </si>
  <si>
    <t>208</t>
  </si>
  <si>
    <t>Замена трубки газопровода запального устройства</t>
  </si>
  <si>
    <t>229</t>
  </si>
  <si>
    <t>230</t>
  </si>
  <si>
    <t>Чистка газового фильтра</t>
  </si>
  <si>
    <t>242</t>
  </si>
  <si>
    <t>Замена  рассекателя  пламени (тарелки)  АГВ-80  (без  стоимости  рассекателя)</t>
  </si>
  <si>
    <t>Замена муфты, контргайки Д-15, 20, 25 (без стоимости муфты, контргайки):</t>
  </si>
  <si>
    <t>Замена муфты, контргайки и сгона  Д - 15, 20, 25:</t>
  </si>
  <si>
    <t>Включение газовой плиты, ванной колонки, котла, печной горелки, отключенных с видимым разрывом (без автоматики) (без стоимости сгона):</t>
  </si>
  <si>
    <t>Замена водяного регулятора КГИ-56, ПГ-6 и прочих типов, в т.ч. импортного оборудования</t>
  </si>
  <si>
    <t>Снятие водяного регулятора КГИ-56, ПГ-6  и прочих типов, в т.ч.  импортного оборудования</t>
  </si>
  <si>
    <t>Установка водяного регулятора КГИ-56, ПГ-6  и прочих типов, в т.ч. импортного  оборудования</t>
  </si>
  <si>
    <t>Замена теплообменника КГИ-56 и прочих типов, в т.ч.  импортного оборудования</t>
  </si>
  <si>
    <t>Снятие теплообменника КГИ-56 и прочих типов, в т.ч.  импортного оборудования</t>
  </si>
  <si>
    <t>Установка теплообменника КГИ-56 и прочих типов, в т.ч.  импортного оборудования</t>
  </si>
  <si>
    <t>Включение газовой плиты, ванной колонки, котла, печной горелки, отключенных с видимым разрывом, оборудованных автоматикой (без стоимости сгона):</t>
  </si>
  <si>
    <t>Устранение утечки газа в муфту Д-15, 20, 25:</t>
  </si>
  <si>
    <t>Устранение утечки газа в сгон Д - 15, 20, 25:</t>
  </si>
  <si>
    <t>рассекатель</t>
  </si>
  <si>
    <t>196</t>
  </si>
  <si>
    <t>терморегулятор</t>
  </si>
  <si>
    <t>197</t>
  </si>
  <si>
    <t>Замена ЭМК емкостного водонагревателя</t>
  </si>
  <si>
    <t>202</t>
  </si>
  <si>
    <t>211</t>
  </si>
  <si>
    <t>фильтр</t>
  </si>
  <si>
    <t>214</t>
  </si>
  <si>
    <t>Замена биметаллической пластины</t>
  </si>
  <si>
    <t>215</t>
  </si>
  <si>
    <t>Замена прокладки на клапане</t>
  </si>
  <si>
    <t>216</t>
  </si>
  <si>
    <t>218</t>
  </si>
  <si>
    <t>Настройка терморегулятора с регулированием температуры воды в котле</t>
  </si>
  <si>
    <t>223</t>
  </si>
  <si>
    <t>224</t>
  </si>
  <si>
    <t>Устранение засора в подводке к запальнику</t>
  </si>
  <si>
    <t>247</t>
  </si>
  <si>
    <t>188</t>
  </si>
  <si>
    <t>Установка извещателя пожарного газового автономного (ИП 435-01СИ) с учетом стоимости извещателя</t>
  </si>
  <si>
    <t>извещатель</t>
  </si>
  <si>
    <t>257</t>
  </si>
  <si>
    <t>Снятие блока розжига проточных водонагревателей "Оазис", "Вектра", "Нева", "Бош-Юнкерс"</t>
  </si>
  <si>
    <t>258</t>
  </si>
  <si>
    <t>259</t>
  </si>
  <si>
    <t>260</t>
  </si>
  <si>
    <t>261</t>
  </si>
  <si>
    <t>Замена блока розжига проточных водонагревателей "Оазис", "Вектра", "Нева", "Бош-Юнкерс"</t>
  </si>
  <si>
    <t>262</t>
  </si>
  <si>
    <t>263</t>
  </si>
  <si>
    <t>Проведение внеочередного инструктажа по эксплуатации газового прибора</t>
  </si>
  <si>
    <t>Проведение обследования прибора учета газа</t>
  </si>
  <si>
    <t>Замена газового клапана с электромагнитным управлением без применения газосварочных работ</t>
  </si>
  <si>
    <t>Проведение прочего мелкого ремонта газового прибора, не относящегося к высокотехнологичному (импортному) оборудованию</t>
  </si>
  <si>
    <t>Установка извещателя пожарного газового автономного (ИП 435-01СИ) без учета стоимости извещателя</t>
  </si>
  <si>
    <t>Установка блока розжига проточных водонагревателей "Оазис", "Вектра", "Нева", "Бош-Юнкерс"</t>
  </si>
  <si>
    <t>Замена электрода ионизации проточных водонагревателей "Оазис", "Вектра", "Нева", "Баш-Юнкерс"</t>
  </si>
  <si>
    <t>Замена электрода розжига проточных водонагревателей "Оазис", "Вектра", "Нева", "Бош-Юнкерс"</t>
  </si>
  <si>
    <t>Замена микропереключателя проточных водонагревателей "Оазис", "Вектра", "Нева", "Бош-Юнкерс"</t>
  </si>
  <si>
    <t>Проведение диагностики неисправности газового прибора, не относящегося к высокотехнологическому (импортному) оборудованию</t>
  </si>
  <si>
    <t>Установка счетного механизма прибора учета расхода газа СГБМ-1,6 "Бетар"</t>
  </si>
  <si>
    <t>Установка тройника для подключения варочной поверхности и духового шкафа</t>
  </si>
  <si>
    <t>Установка газового клапана с электромагнитным управлением без применения сварочных работ и без установки блока управления</t>
  </si>
  <si>
    <t>Снятие счетного механизма прибора учета расхода газа  СГБМ-1,6 "Бетар"</t>
  </si>
  <si>
    <t>247.1.</t>
  </si>
  <si>
    <t>248.1.</t>
  </si>
  <si>
    <t xml:space="preserve">Снятие  прибора учета расхода газа (без установки перемычки и /или гибкой вставки, с установкой заглушки) </t>
  </si>
  <si>
    <t xml:space="preserve">Снятие прибора учета расхода газа  (без установки перемычки и /или гибкой вставки, с установкой заглушки), установка прибора учета расхода газа  </t>
  </si>
  <si>
    <t>механизм</t>
  </si>
  <si>
    <t>инструктаж</t>
  </si>
  <si>
    <t>Снятие сигнализатора загазованности на проведение поверки</t>
  </si>
  <si>
    <t>Установка сигнализатора загазованности после поверки</t>
  </si>
  <si>
    <t>При желании абонента исполнить заявку срочно (в течение 1-х суток) к стоимости работ применять коэффициент 2,0.</t>
  </si>
  <si>
    <t>Установка гибкого шланга или диэлектрической вставки</t>
  </si>
  <si>
    <t>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</si>
</sst>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_р_._-;\-* #,##0\ _р_._-;_-* &quot;-&quot;\ _р_._-;_-@_-"/>
    <numFmt numFmtId="165" formatCode="_-* #,##0.00\ _р_._-;\-* #,##0.00\ _р_._-;_-* &quot;-&quot;??\ _р_._-;_-@_-"/>
    <numFmt numFmtId="166" formatCode="??0.00"/>
    <numFmt numFmtId="167" formatCode="0.000"/>
    <numFmt numFmtId="168" formatCode="??0.000"/>
    <numFmt numFmtId="169" formatCode="?0.00"/>
  </numFmts>
  <fonts count="2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i/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/>
    <xf numFmtId="0" fontId="2" fillId="0" borderId="1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54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 vertical="top"/>
    </xf>
    <xf numFmtId="49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3" borderId="0" xfId="0" applyFont="1" applyFill="1" applyBorder="1"/>
    <xf numFmtId="0" fontId="11" fillId="0" borderId="0" xfId="0" applyFont="1" applyFill="1" applyBorder="1"/>
    <xf numFmtId="166" fontId="8" fillId="0" borderId="2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166" fontId="8" fillId="0" borderId="4" xfId="0" applyNumberFormat="1" applyFont="1" applyFill="1" applyBorder="1" applyAlignment="1">
      <alignment horizontal="center" vertical="top"/>
    </xf>
    <xf numFmtId="166" fontId="8" fillId="0" borderId="5" xfId="0" applyNumberFormat="1" applyFont="1" applyFill="1" applyBorder="1" applyAlignment="1">
      <alignment horizontal="center" vertical="top"/>
    </xf>
    <xf numFmtId="9" fontId="8" fillId="0" borderId="4" xfId="8" applyFont="1" applyFill="1" applyBorder="1" applyAlignment="1">
      <alignment vertical="top"/>
    </xf>
    <xf numFmtId="9" fontId="8" fillId="0" borderId="4" xfId="8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4" fontId="8" fillId="0" borderId="4" xfId="0" applyNumberFormat="1" applyFont="1" applyFill="1" applyBorder="1" applyAlignment="1">
      <alignment horizontal="center" vertical="top"/>
    </xf>
    <xf numFmtId="166" fontId="8" fillId="0" borderId="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center" vertical="top"/>
    </xf>
    <xf numFmtId="166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166" fontId="8" fillId="3" borderId="0" xfId="0" applyNumberFormat="1" applyFont="1" applyFill="1" applyBorder="1" applyAlignment="1">
      <alignment horizontal="center" vertical="top"/>
    </xf>
    <xf numFmtId="4" fontId="8" fillId="0" borderId="4" xfId="0" applyNumberFormat="1" applyFont="1" applyFill="1" applyBorder="1" applyAlignment="1">
      <alignment horizontal="center" vertical="top" wrapText="1"/>
    </xf>
    <xf numFmtId="166" fontId="11" fillId="0" borderId="4" xfId="0" applyNumberFormat="1" applyFont="1" applyFill="1" applyBorder="1" applyAlignment="1">
      <alignment horizontal="center" vertical="top"/>
    </xf>
    <xf numFmtId="0" fontId="8" fillId="4" borderId="0" xfId="0" applyFont="1" applyFill="1" applyBorder="1"/>
    <xf numFmtId="4" fontId="8" fillId="0" borderId="5" xfId="0" applyNumberFormat="1" applyFont="1" applyFill="1" applyBorder="1" applyAlignment="1">
      <alignment horizontal="center" vertical="top"/>
    </xf>
    <xf numFmtId="166" fontId="12" fillId="0" borderId="4" xfId="0" applyNumberFormat="1" applyFont="1" applyFill="1" applyBorder="1" applyAlignment="1">
      <alignment horizontal="center" vertical="top"/>
    </xf>
    <xf numFmtId="49" fontId="8" fillId="4" borderId="3" xfId="0" applyNumberFormat="1" applyFont="1" applyFill="1" applyBorder="1" applyAlignment="1">
      <alignment horizontal="center" vertical="top"/>
    </xf>
    <xf numFmtId="166" fontId="8" fillId="4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wrapText="1"/>
    </xf>
    <xf numFmtId="49" fontId="11" fillId="0" borderId="4" xfId="0" applyNumberFormat="1" applyFont="1" applyFill="1" applyBorder="1" applyAlignment="1">
      <alignment horizontal="center" vertical="top"/>
    </xf>
    <xf numFmtId="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right" vertical="top" wrapText="1"/>
    </xf>
    <xf numFmtId="49" fontId="10" fillId="0" borderId="3" xfId="0" applyNumberFormat="1" applyFont="1" applyFill="1" applyBorder="1" applyAlignment="1">
      <alignment vertical="top"/>
    </xf>
    <xf numFmtId="49" fontId="10" fillId="0" borderId="4" xfId="0" applyNumberFormat="1" applyFont="1" applyFill="1" applyBorder="1" applyAlignment="1">
      <alignment vertical="top"/>
    </xf>
    <xf numFmtId="166" fontId="8" fillId="3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16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top" wrapText="1" indent="5"/>
    </xf>
    <xf numFmtId="166" fontId="8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 wrapText="1"/>
    </xf>
    <xf numFmtId="0" fontId="17" fillId="0" borderId="0" xfId="5" applyFont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right"/>
    </xf>
    <xf numFmtId="0" fontId="13" fillId="0" borderId="0" xfId="5" applyFont="1" applyAlignment="1">
      <alignment horizontal="center"/>
    </xf>
    <xf numFmtId="0" fontId="13" fillId="0" borderId="0" xfId="5" applyFont="1"/>
    <xf numFmtId="0" fontId="18" fillId="0" borderId="0" xfId="5" applyFont="1" applyAlignment="1">
      <alignment horizontal="right"/>
    </xf>
    <xf numFmtId="0" fontId="19" fillId="0" borderId="0" xfId="5" applyFont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19" fillId="0" borderId="9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12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0" fontId="19" fillId="0" borderId="14" xfId="5" applyFont="1" applyBorder="1" applyAlignment="1">
      <alignment vertical="center" wrapText="1"/>
    </xf>
    <xf numFmtId="0" fontId="19" fillId="0" borderId="14" xfId="5" applyFont="1" applyBorder="1" applyAlignment="1">
      <alignment horizontal="center" vertical="center" wrapText="1"/>
    </xf>
    <xf numFmtId="0" fontId="19" fillId="0" borderId="15" xfId="5" applyFont="1" applyBorder="1" applyAlignment="1">
      <alignment vertical="center" wrapText="1"/>
    </xf>
    <xf numFmtId="0" fontId="13" fillId="0" borderId="3" xfId="5" applyFont="1" applyBorder="1" applyAlignment="1">
      <alignment horizontal="center"/>
    </xf>
    <xf numFmtId="0" fontId="13" fillId="0" borderId="4" xfId="5" applyFont="1" applyBorder="1" applyAlignment="1">
      <alignment horizontal="left" vertical="top" wrapText="1" indent="1"/>
    </xf>
    <xf numFmtId="0" fontId="13" fillId="0" borderId="4" xfId="5" applyFont="1" applyBorder="1" applyAlignment="1">
      <alignment horizontal="center" vertical="top" wrapText="1"/>
    </xf>
    <xf numFmtId="2" fontId="13" fillId="0" borderId="4" xfId="5" applyNumberFormat="1" applyFont="1" applyBorder="1" applyAlignment="1">
      <alignment horizontal="right" vertical="top" wrapText="1"/>
    </xf>
    <xf numFmtId="0" fontId="13" fillId="0" borderId="4" xfId="5" applyFont="1" applyBorder="1" applyAlignment="1">
      <alignment horizontal="center"/>
    </xf>
    <xf numFmtId="1" fontId="13" fillId="0" borderId="4" xfId="5" applyNumberFormat="1" applyFont="1" applyBorder="1"/>
    <xf numFmtId="2" fontId="13" fillId="0" borderId="4" xfId="5" applyNumberFormat="1" applyFont="1" applyBorder="1"/>
    <xf numFmtId="2" fontId="13" fillId="0" borderId="4" xfId="5" applyNumberFormat="1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2" fontId="13" fillId="0" borderId="5" xfId="5" applyNumberFormat="1" applyFont="1" applyBorder="1"/>
    <xf numFmtId="2" fontId="13" fillId="0" borderId="0" xfId="5" applyNumberFormat="1" applyFont="1"/>
    <xf numFmtId="0" fontId="13" fillId="4" borderId="3" xfId="5" applyFont="1" applyFill="1" applyBorder="1" applyAlignment="1">
      <alignment horizontal="center"/>
    </xf>
    <xf numFmtId="0" fontId="13" fillId="4" borderId="4" xfId="5" applyFont="1" applyFill="1" applyBorder="1" applyAlignment="1">
      <alignment horizontal="left" vertical="top" wrapText="1" indent="1"/>
    </xf>
    <xf numFmtId="0" fontId="13" fillId="4" borderId="4" xfId="5" applyFont="1" applyFill="1" applyBorder="1" applyAlignment="1">
      <alignment horizontal="center" vertical="top" wrapText="1"/>
    </xf>
    <xf numFmtId="2" fontId="13" fillId="4" borderId="4" xfId="5" applyNumberFormat="1" applyFont="1" applyFill="1" applyBorder="1" applyAlignment="1">
      <alignment horizontal="right" vertical="top" wrapText="1"/>
    </xf>
    <xf numFmtId="0" fontId="13" fillId="4" borderId="4" xfId="5" applyFont="1" applyFill="1" applyBorder="1" applyAlignment="1">
      <alignment horizontal="center"/>
    </xf>
    <xf numFmtId="1" fontId="13" fillId="4" borderId="4" xfId="5" applyNumberFormat="1" applyFont="1" applyFill="1" applyBorder="1"/>
    <xf numFmtId="2" fontId="13" fillId="4" borderId="4" xfId="5" applyNumberFormat="1" applyFont="1" applyFill="1" applyBorder="1"/>
    <xf numFmtId="2" fontId="13" fillId="4" borderId="4" xfId="5" applyNumberFormat="1" applyFont="1" applyFill="1" applyBorder="1" applyAlignment="1">
      <alignment horizontal="center" vertical="center"/>
    </xf>
    <xf numFmtId="0" fontId="13" fillId="4" borderId="4" xfId="5" applyFont="1" applyFill="1" applyBorder="1" applyAlignment="1">
      <alignment horizontal="center" vertical="center"/>
    </xf>
    <xf numFmtId="2" fontId="13" fillId="4" borderId="0" xfId="5" applyNumberFormat="1" applyFont="1" applyFill="1"/>
    <xf numFmtId="0" fontId="13" fillId="4" borderId="0" xfId="5" applyFont="1" applyFill="1"/>
    <xf numFmtId="0" fontId="19" fillId="0" borderId="3" xfId="5" applyFont="1" applyBorder="1" applyAlignment="1">
      <alignment horizontal="center" vertical="center" wrapText="1"/>
    </xf>
    <xf numFmtId="0" fontId="19" fillId="0" borderId="4" xfId="5" applyFont="1" applyBorder="1" applyAlignment="1">
      <alignment vertical="center" wrapText="1"/>
    </xf>
    <xf numFmtId="0" fontId="19" fillId="0" borderId="4" xfId="5" applyFont="1" applyBorder="1" applyAlignment="1">
      <alignment horizontal="center" vertical="center" wrapText="1"/>
    </xf>
    <xf numFmtId="0" fontId="19" fillId="0" borderId="5" xfId="5" applyFont="1" applyBorder="1" applyAlignment="1">
      <alignment vertical="center" wrapText="1"/>
    </xf>
    <xf numFmtId="2" fontId="13" fillId="0" borderId="4" xfId="5" applyNumberFormat="1" applyFont="1" applyBorder="1" applyAlignment="1">
      <alignment vertical="center"/>
    </xf>
    <xf numFmtId="0" fontId="18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0" fontId="13" fillId="0" borderId="4" xfId="5" applyFont="1" applyFill="1" applyBorder="1" applyAlignment="1">
      <alignment horizontal="center" vertical="top" wrapText="1"/>
    </xf>
    <xf numFmtId="2" fontId="13" fillId="0" borderId="4" xfId="5" applyNumberFormat="1" applyFont="1" applyFill="1" applyBorder="1" applyAlignment="1">
      <alignment horizontal="right" vertical="top" wrapText="1"/>
    </xf>
    <xf numFmtId="0" fontId="13" fillId="0" borderId="4" xfId="5" applyFont="1" applyFill="1" applyBorder="1" applyAlignment="1">
      <alignment horizontal="center"/>
    </xf>
    <xf numFmtId="1" fontId="13" fillId="0" borderId="4" xfId="5" applyNumberFormat="1" applyFont="1" applyFill="1" applyBorder="1"/>
    <xf numFmtId="2" fontId="13" fillId="0" borderId="4" xfId="5" applyNumberFormat="1" applyFont="1" applyFill="1" applyBorder="1"/>
    <xf numFmtId="2" fontId="13" fillId="0" borderId="4" xfId="5" applyNumberFormat="1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horizontal="center" vertical="center"/>
    </xf>
    <xf numFmtId="2" fontId="13" fillId="0" borderId="5" xfId="5" applyNumberFormat="1" applyFont="1" applyFill="1" applyBorder="1"/>
    <xf numFmtId="2" fontId="13" fillId="0" borderId="0" xfId="5" applyNumberFormat="1" applyFont="1" applyFill="1"/>
    <xf numFmtId="0" fontId="13" fillId="0" borderId="0" xfId="5" applyFont="1" applyFill="1"/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left" vertical="top" wrapText="1" indent="1"/>
    </xf>
    <xf numFmtId="0" fontId="13" fillId="0" borderId="0" xfId="5" applyFont="1" applyFill="1" applyBorder="1" applyAlignment="1">
      <alignment horizontal="center" vertical="top" wrapText="1"/>
    </xf>
    <xf numFmtId="2" fontId="13" fillId="0" borderId="0" xfId="5" applyNumberFormat="1" applyFont="1" applyFill="1" applyBorder="1" applyAlignment="1">
      <alignment horizontal="right" vertical="top" wrapText="1"/>
    </xf>
    <xf numFmtId="1" fontId="13" fillId="0" borderId="0" xfId="5" applyNumberFormat="1" applyFont="1" applyFill="1" applyBorder="1"/>
    <xf numFmtId="2" fontId="13" fillId="0" borderId="0" xfId="5" applyNumberFormat="1" applyFont="1" applyFill="1" applyBorder="1"/>
    <xf numFmtId="2" fontId="13" fillId="0" borderId="0" xfId="5" applyNumberFormat="1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0" fontId="12" fillId="0" borderId="3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 wrapText="1"/>
    </xf>
    <xf numFmtId="2" fontId="8" fillId="0" borderId="0" xfId="0" applyNumberFormat="1" applyFont="1" applyFill="1" applyBorder="1"/>
    <xf numFmtId="0" fontId="13" fillId="0" borderId="3" xfId="5" applyFont="1" applyFill="1" applyBorder="1" applyAlignment="1">
      <alignment horizontal="center"/>
    </xf>
    <xf numFmtId="0" fontId="13" fillId="0" borderId="4" xfId="5" applyFont="1" applyFill="1" applyBorder="1" applyAlignment="1">
      <alignment horizontal="left" vertical="top" wrapText="1" indent="1"/>
    </xf>
    <xf numFmtId="2" fontId="13" fillId="0" borderId="4" xfId="5" applyNumberFormat="1" applyFont="1" applyBorder="1" applyAlignment="1">
      <alignment horizontal="center"/>
    </xf>
    <xf numFmtId="2" fontId="13" fillId="0" borderId="4" xfId="5" applyNumberFormat="1" applyFont="1" applyFill="1" applyBorder="1" applyAlignment="1">
      <alignment horizontal="center"/>
    </xf>
    <xf numFmtId="2" fontId="13" fillId="4" borderId="4" xfId="5" applyNumberFormat="1" applyFont="1" applyFill="1" applyBorder="1" applyAlignment="1">
      <alignment horizontal="center"/>
    </xf>
    <xf numFmtId="0" fontId="13" fillId="0" borderId="4" xfId="5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19" fillId="0" borderId="0" xfId="5" applyFont="1" applyBorder="1" applyAlignment="1">
      <alignment horizontal="left" indent="5"/>
    </xf>
    <xf numFmtId="0" fontId="14" fillId="0" borderId="3" xfId="0" applyNumberFormat="1" applyFont="1" applyFill="1" applyBorder="1" applyAlignment="1">
      <alignment horizontal="center" vertical="top"/>
    </xf>
    <xf numFmtId="0" fontId="14" fillId="0" borderId="4" xfId="0" applyNumberFormat="1" applyFont="1" applyFill="1" applyBorder="1" applyAlignment="1">
      <alignment horizontal="left" vertical="top" wrapText="1"/>
    </xf>
    <xf numFmtId="0" fontId="13" fillId="4" borderId="16" xfId="5" applyFont="1" applyFill="1" applyBorder="1" applyAlignment="1">
      <alignment horizontal="center"/>
    </xf>
    <xf numFmtId="0" fontId="13" fillId="4" borderId="6" xfId="5" applyFont="1" applyFill="1" applyBorder="1" applyAlignment="1">
      <alignment horizontal="left" vertical="top" wrapText="1" indent="1"/>
    </xf>
    <xf numFmtId="0" fontId="13" fillId="4" borderId="6" xfId="5" applyFont="1" applyFill="1" applyBorder="1" applyAlignment="1">
      <alignment horizontal="center"/>
    </xf>
    <xf numFmtId="2" fontId="13" fillId="4" borderId="6" xfId="5" applyNumberFormat="1" applyFont="1" applyFill="1" applyBorder="1"/>
    <xf numFmtId="0" fontId="13" fillId="0" borderId="4" xfId="5" applyFont="1" applyFill="1" applyBorder="1"/>
    <xf numFmtId="0" fontId="13" fillId="0" borderId="4" xfId="5" applyFont="1" applyBorder="1"/>
    <xf numFmtId="0" fontId="13" fillId="4" borderId="4" xfId="5" applyFont="1" applyFill="1" applyBorder="1"/>
    <xf numFmtId="0" fontId="13" fillId="0" borderId="6" xfId="5" applyFont="1" applyBorder="1"/>
    <xf numFmtId="0" fontId="13" fillId="4" borderId="6" xfId="5" applyFont="1" applyFill="1" applyBorder="1"/>
    <xf numFmtId="0" fontId="14" fillId="0" borderId="17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left" vertical="top" wrapText="1"/>
    </xf>
    <xf numFmtId="0" fontId="13" fillId="0" borderId="2" xfId="5" applyFont="1" applyFill="1" applyBorder="1"/>
    <xf numFmtId="2" fontId="13" fillId="0" borderId="2" xfId="5" applyNumberFormat="1" applyFont="1" applyFill="1" applyBorder="1"/>
    <xf numFmtId="0" fontId="19" fillId="0" borderId="2" xfId="5" applyFont="1" applyBorder="1" applyAlignment="1">
      <alignment horizontal="center" vertical="center" wrapText="1"/>
    </xf>
    <xf numFmtId="2" fontId="13" fillId="0" borderId="18" xfId="5" applyNumberFormat="1" applyFont="1" applyFill="1" applyBorder="1"/>
    <xf numFmtId="0" fontId="13" fillId="0" borderId="4" xfId="5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/>
    </xf>
    <xf numFmtId="0" fontId="12" fillId="0" borderId="4" xfId="0" applyNumberFormat="1" applyFont="1" applyFill="1" applyBorder="1" applyAlignment="1">
      <alignment horizontal="left" vertical="top" wrapText="1" indent="3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/>
    <xf numFmtId="0" fontId="13" fillId="0" borderId="0" xfId="5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wrapText="1"/>
    </xf>
    <xf numFmtId="169" fontId="4" fillId="0" borderId="4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 vertical="top"/>
    </xf>
    <xf numFmtId="2" fontId="13" fillId="0" borderId="7" xfId="5" applyNumberFormat="1" applyFont="1" applyBorder="1"/>
    <xf numFmtId="2" fontId="13" fillId="0" borderId="6" xfId="5" applyNumberFormat="1" applyFont="1" applyBorder="1"/>
    <xf numFmtId="49" fontId="8" fillId="3" borderId="3" xfId="0" applyNumberFormat="1" applyFont="1" applyFill="1" applyBorder="1" applyAlignment="1">
      <alignment horizontal="center" vertical="top"/>
    </xf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left" vertical="top" wrapText="1" indent="5"/>
    </xf>
    <xf numFmtId="0" fontId="8" fillId="4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49" fontId="8" fillId="4" borderId="4" xfId="0" applyNumberFormat="1" applyFont="1" applyFill="1" applyBorder="1" applyAlignment="1">
      <alignment horizontal="center" vertical="top"/>
    </xf>
    <xf numFmtId="166" fontId="8" fillId="4" borderId="0" xfId="0" applyNumberFormat="1" applyFont="1" applyFill="1" applyBorder="1" applyAlignment="1">
      <alignment horizontal="center" vertical="top"/>
    </xf>
    <xf numFmtId="0" fontId="12" fillId="4" borderId="4" xfId="0" applyFont="1" applyFill="1" applyBorder="1" applyAlignment="1">
      <alignment vertical="top" wrapText="1"/>
    </xf>
    <xf numFmtId="4" fontId="8" fillId="4" borderId="4" xfId="0" applyNumberFormat="1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vertical="top" wrapText="1"/>
    </xf>
    <xf numFmtId="168" fontId="8" fillId="0" borderId="4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13" fillId="0" borderId="4" xfId="5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center" vertical="top"/>
    </xf>
    <xf numFmtId="9" fontId="6" fillId="0" borderId="4" xfId="8" applyFont="1" applyFill="1" applyBorder="1" applyAlignment="1">
      <alignment vertical="top"/>
    </xf>
    <xf numFmtId="0" fontId="13" fillId="0" borderId="4" xfId="5" applyFont="1" applyFill="1" applyBorder="1" applyAlignment="1">
      <alignment horizontal="center" wrapText="1"/>
    </xf>
    <xf numFmtId="4" fontId="13" fillId="0" borderId="4" xfId="5" applyNumberFormat="1" applyFont="1" applyFill="1" applyBorder="1" applyAlignment="1">
      <alignment horizontal="center" wrapText="1"/>
    </xf>
    <xf numFmtId="0" fontId="13" fillId="0" borderId="4" xfId="5" applyFont="1" applyFill="1" applyBorder="1" applyAlignment="1">
      <alignment wrapText="1"/>
    </xf>
    <xf numFmtId="0" fontId="13" fillId="0" borderId="4" xfId="5" quotePrefix="1" applyFont="1" applyFill="1" applyBorder="1" applyAlignment="1">
      <alignment horizontal="center" vertical="top" wrapText="1"/>
    </xf>
    <xf numFmtId="0" fontId="13" fillId="0" borderId="4" xfId="5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center" vertical="top"/>
    </xf>
    <xf numFmtId="0" fontId="13" fillId="0" borderId="6" xfId="5" applyFont="1" applyFill="1" applyBorder="1" applyAlignment="1">
      <alignment horizontal="left" wrapText="1"/>
    </xf>
    <xf numFmtId="0" fontId="13" fillId="0" borderId="6" xfId="5" quotePrefix="1" applyFont="1" applyFill="1" applyBorder="1" applyAlignment="1">
      <alignment horizontal="center" vertical="top" wrapText="1"/>
    </xf>
    <xf numFmtId="0" fontId="13" fillId="0" borderId="6" xfId="5" applyFont="1" applyFill="1" applyBorder="1" applyAlignment="1">
      <alignment horizontal="center" vertical="top" wrapText="1"/>
    </xf>
    <xf numFmtId="0" fontId="13" fillId="0" borderId="6" xfId="5" applyFont="1" applyFill="1" applyBorder="1" applyAlignment="1">
      <alignment horizontal="right" vertical="top" wrapText="1"/>
    </xf>
    <xf numFmtId="9" fontId="6" fillId="0" borderId="4" xfId="8" applyFont="1" applyFill="1" applyBorder="1" applyAlignment="1">
      <alignment horizontal="center" vertical="top"/>
    </xf>
    <xf numFmtId="0" fontId="13" fillId="0" borderId="4" xfId="5" applyFont="1" applyFill="1" applyBorder="1" applyAlignment="1">
      <alignment vertical="top" wrapText="1"/>
    </xf>
    <xf numFmtId="2" fontId="13" fillId="0" borderId="4" xfId="5" applyNumberFormat="1" applyFont="1" applyFill="1" applyBorder="1" applyAlignment="1">
      <alignment vertical="top" wrapText="1"/>
    </xf>
    <xf numFmtId="0" fontId="13" fillId="0" borderId="4" xfId="5" applyFont="1" applyFill="1" applyBorder="1" applyAlignment="1">
      <alignment horizontal="right" vertical="top" wrapText="1"/>
    </xf>
    <xf numFmtId="2" fontId="13" fillId="0" borderId="4" xfId="5" applyNumberFormat="1" applyFont="1" applyFill="1" applyBorder="1" applyAlignment="1">
      <alignment horizontal="center" vertical="top" wrapText="1"/>
    </xf>
    <xf numFmtId="0" fontId="19" fillId="0" borderId="4" xfId="5" applyFont="1" applyFill="1" applyBorder="1" applyAlignment="1">
      <alignment horizontal="left" vertical="top" wrapText="1"/>
    </xf>
    <xf numFmtId="0" fontId="19" fillId="0" borderId="4" xfId="5" quotePrefix="1" applyFont="1" applyFill="1" applyBorder="1" applyAlignment="1">
      <alignment horizontal="center" vertical="top" wrapText="1"/>
    </xf>
    <xf numFmtId="0" fontId="19" fillId="0" borderId="4" xfId="5" applyFont="1" applyFill="1" applyBorder="1" applyAlignment="1">
      <alignment horizontal="center" vertical="top" wrapText="1"/>
    </xf>
    <xf numFmtId="0" fontId="19" fillId="0" borderId="4" xfId="5" applyFont="1" applyFill="1" applyBorder="1" applyAlignment="1">
      <alignment vertical="top" wrapText="1"/>
    </xf>
    <xf numFmtId="0" fontId="13" fillId="0" borderId="6" xfId="5" applyFont="1" applyFill="1" applyBorder="1" applyAlignment="1">
      <alignment horizontal="left" vertical="top" wrapText="1"/>
    </xf>
    <xf numFmtId="2" fontId="13" fillId="0" borderId="6" xfId="5" applyNumberFormat="1" applyFont="1" applyFill="1" applyBorder="1" applyAlignment="1">
      <alignment vertical="top" wrapText="1"/>
    </xf>
    <xf numFmtId="2" fontId="13" fillId="0" borderId="4" xfId="5" applyNumberFormat="1" applyFont="1" applyFill="1" applyBorder="1" applyAlignment="1">
      <alignment horizontal="center" wrapText="1"/>
    </xf>
    <xf numFmtId="2" fontId="13" fillId="0" borderId="6" xfId="5" applyNumberFormat="1" applyFont="1" applyFill="1" applyBorder="1" applyAlignment="1">
      <alignment horizontal="center" vertical="top" wrapText="1"/>
    </xf>
    <xf numFmtId="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/>
    </xf>
    <xf numFmtId="49" fontId="13" fillId="0" borderId="17" xfId="0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right"/>
    </xf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/>
    <xf numFmtId="0" fontId="19" fillId="0" borderId="0" xfId="0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right" vertical="top"/>
    </xf>
    <xf numFmtId="166" fontId="19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/>
    <xf numFmtId="166" fontId="19" fillId="0" borderId="0" xfId="0" applyNumberFormat="1" applyFont="1" applyFill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/>
    </xf>
    <xf numFmtId="166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2" fontId="19" fillId="0" borderId="20" xfId="0" applyNumberFormat="1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top"/>
    </xf>
    <xf numFmtId="166" fontId="13" fillId="0" borderId="18" xfId="0" applyNumberFormat="1" applyFont="1" applyFill="1" applyBorder="1" applyAlignment="1">
      <alignment horizontal="center" vertical="top"/>
    </xf>
    <xf numFmtId="166" fontId="13" fillId="0" borderId="0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/>
    <xf numFmtId="49" fontId="13" fillId="0" borderId="3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top" wrapText="1"/>
    </xf>
    <xf numFmtId="166" fontId="13" fillId="0" borderId="4" xfId="0" applyNumberFormat="1" applyFont="1" applyFill="1" applyBorder="1" applyAlignment="1">
      <alignment horizontal="center" vertical="top"/>
    </xf>
    <xf numFmtId="166" fontId="13" fillId="0" borderId="5" xfId="0" applyNumberFormat="1" applyFont="1" applyFill="1" applyBorder="1" applyAlignment="1">
      <alignment horizontal="center" vertical="top"/>
    </xf>
    <xf numFmtId="49" fontId="19" fillId="0" borderId="3" xfId="0" applyNumberFormat="1" applyFont="1" applyFill="1" applyBorder="1" applyAlignment="1">
      <alignment vertical="top"/>
    </xf>
    <xf numFmtId="49" fontId="19" fillId="0" borderId="4" xfId="0" applyNumberFormat="1" applyFont="1" applyFill="1" applyBorder="1" applyAlignment="1">
      <alignment vertical="top"/>
    </xf>
    <xf numFmtId="49" fontId="13" fillId="0" borderId="4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22" fillId="0" borderId="0" xfId="0" applyFont="1" applyFill="1" applyBorder="1"/>
    <xf numFmtId="49" fontId="13" fillId="4" borderId="3" xfId="0" applyNumberFormat="1" applyFont="1" applyFill="1" applyBorder="1" applyAlignment="1">
      <alignment horizontal="center" vertical="top"/>
    </xf>
    <xf numFmtId="0" fontId="13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/>
    </xf>
    <xf numFmtId="166" fontId="13" fillId="4" borderId="4" xfId="0" applyNumberFormat="1" applyFont="1" applyFill="1" applyBorder="1" applyAlignment="1">
      <alignment horizontal="center" vertical="top"/>
    </xf>
    <xf numFmtId="166" fontId="13" fillId="4" borderId="0" xfId="0" applyNumberFormat="1" applyFont="1" applyFill="1" applyBorder="1" applyAlignment="1">
      <alignment horizontal="center" vertical="top"/>
    </xf>
    <xf numFmtId="0" fontId="22" fillId="4" borderId="0" xfId="0" applyFont="1" applyFill="1" applyBorder="1"/>
    <xf numFmtId="49" fontId="19" fillId="0" borderId="4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horizontal="center" vertical="top"/>
    </xf>
    <xf numFmtId="0" fontId="13" fillId="3" borderId="4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 vertical="top" wrapText="1"/>
    </xf>
    <xf numFmtId="166" fontId="13" fillId="3" borderId="4" xfId="0" applyNumberFormat="1" applyFont="1" applyFill="1" applyBorder="1" applyAlignment="1">
      <alignment horizontal="center" vertical="top"/>
    </xf>
    <xf numFmtId="166" fontId="13" fillId="3" borderId="0" xfId="0" applyNumberFormat="1" applyFont="1" applyFill="1" applyBorder="1" applyAlignment="1">
      <alignment horizontal="center" vertical="top"/>
    </xf>
    <xf numFmtId="0" fontId="13" fillId="3" borderId="0" xfId="0" applyFont="1" applyFill="1" applyBorder="1"/>
    <xf numFmtId="0" fontId="19" fillId="0" borderId="3" xfId="0" applyFont="1" applyFill="1" applyBorder="1" applyAlignment="1">
      <alignment vertical="top"/>
    </xf>
    <xf numFmtId="0" fontId="19" fillId="0" borderId="4" xfId="0" applyFont="1" applyFill="1" applyBorder="1" applyAlignment="1">
      <alignment vertical="top"/>
    </xf>
    <xf numFmtId="0" fontId="13" fillId="0" borderId="4" xfId="0" applyFont="1" applyFill="1" applyBorder="1" applyAlignment="1">
      <alignment horizontal="right" vertical="top" wrapText="1"/>
    </xf>
    <xf numFmtId="0" fontId="13" fillId="3" borderId="4" xfId="0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horizontal="center" wrapText="1"/>
    </xf>
    <xf numFmtId="166" fontId="13" fillId="0" borderId="4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3" fillId="0" borderId="4" xfId="0" applyFont="1" applyFill="1" applyBorder="1"/>
    <xf numFmtId="0" fontId="13" fillId="0" borderId="3" xfId="0" applyNumberFormat="1" applyFont="1" applyFill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left" vertical="top" wrapText="1"/>
    </xf>
    <xf numFmtId="166" fontId="19" fillId="0" borderId="4" xfId="0" applyNumberFormat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vertical="top"/>
    </xf>
    <xf numFmtId="49" fontId="19" fillId="0" borderId="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left"/>
    </xf>
    <xf numFmtId="2" fontId="13" fillId="0" borderId="0" xfId="6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0"/>
    </xf>
    <xf numFmtId="0" fontId="13" fillId="0" borderId="0" xfId="0" applyFont="1" applyFill="1" applyAlignment="1">
      <alignment horizontal="left"/>
    </xf>
    <xf numFmtId="0" fontId="23" fillId="0" borderId="0" xfId="0" applyFont="1" applyFill="1"/>
    <xf numFmtId="0" fontId="19" fillId="0" borderId="0" xfId="0" applyFont="1" applyFill="1"/>
    <xf numFmtId="0" fontId="13" fillId="0" borderId="0" xfId="0" applyFont="1" applyFill="1" applyAlignment="1">
      <alignment horizontal="center" vertical="top"/>
    </xf>
    <xf numFmtId="4" fontId="19" fillId="0" borderId="0" xfId="0" applyNumberFormat="1" applyFont="1" applyFill="1" applyAlignment="1">
      <alignment vertical="top" wrapText="1"/>
    </xf>
    <xf numFmtId="0" fontId="13" fillId="0" borderId="0" xfId="0" applyFont="1" applyFill="1" applyBorder="1" applyAlignment="1">
      <alignment horizontal="center" vertical="top"/>
    </xf>
    <xf numFmtId="4" fontId="13" fillId="0" borderId="0" xfId="0" applyNumberFormat="1" applyFont="1" applyFill="1" applyBorder="1"/>
    <xf numFmtId="0" fontId="19" fillId="0" borderId="22" xfId="0" applyFont="1" applyFill="1" applyBorder="1" applyAlignment="1">
      <alignment vertical="top"/>
    </xf>
    <xf numFmtId="4" fontId="19" fillId="0" borderId="0" xfId="0" applyNumberFormat="1" applyFont="1" applyFill="1" applyBorder="1"/>
    <xf numFmtId="2" fontId="19" fillId="0" borderId="20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vertical="top" wrapText="1"/>
    </xf>
    <xf numFmtId="168" fontId="13" fillId="0" borderId="4" xfId="0" applyNumberFormat="1" applyFont="1" applyFill="1" applyBorder="1" applyAlignment="1">
      <alignment horizontal="center" vertical="top"/>
    </xf>
    <xf numFmtId="9" fontId="13" fillId="0" borderId="4" xfId="8" applyFont="1" applyFill="1" applyBorder="1" applyAlignment="1">
      <alignment vertical="top"/>
    </xf>
    <xf numFmtId="9" fontId="13" fillId="0" borderId="4" xfId="8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 wrapText="1"/>
    </xf>
    <xf numFmtId="49" fontId="13" fillId="4" borderId="4" xfId="0" applyNumberFormat="1" applyFont="1" applyFill="1" applyBorder="1" applyAlignment="1">
      <alignment horizontal="center" vertical="top"/>
    </xf>
    <xf numFmtId="4" fontId="13" fillId="4" borderId="0" xfId="0" applyNumberFormat="1" applyFont="1" applyFill="1" applyBorder="1"/>
    <xf numFmtId="0" fontId="13" fillId="4" borderId="0" xfId="0" applyFont="1" applyFill="1" applyBorder="1"/>
    <xf numFmtId="4" fontId="13" fillId="0" borderId="4" xfId="0" applyNumberFormat="1" applyFont="1" applyFill="1" applyBorder="1" applyAlignment="1">
      <alignment horizontal="center" vertical="top"/>
    </xf>
    <xf numFmtId="4" fontId="13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 indent="5"/>
    </xf>
    <xf numFmtId="167" fontId="13" fillId="0" borderId="0" xfId="0" applyNumberFormat="1" applyFont="1" applyFill="1" applyBorder="1"/>
    <xf numFmtId="49" fontId="22" fillId="0" borderId="4" xfId="0" applyNumberFormat="1" applyFont="1" applyFill="1" applyBorder="1" applyAlignment="1">
      <alignment horizontal="center" vertical="top"/>
    </xf>
    <xf numFmtId="166" fontId="22" fillId="0" borderId="4" xfId="0" applyNumberFormat="1" applyFont="1" applyFill="1" applyBorder="1" applyAlignment="1">
      <alignment horizontal="center" vertical="top"/>
    </xf>
    <xf numFmtId="4" fontId="13" fillId="4" borderId="4" xfId="0" applyNumberFormat="1" applyFont="1" applyFill="1" applyBorder="1" applyAlignment="1">
      <alignment horizontal="center" vertical="top"/>
    </xf>
    <xf numFmtId="49" fontId="13" fillId="3" borderId="4" xfId="0" applyNumberFormat="1" applyFont="1" applyFill="1" applyBorder="1" applyAlignment="1">
      <alignment horizontal="center" vertical="top"/>
    </xf>
    <xf numFmtId="4" fontId="13" fillId="3" borderId="0" xfId="0" applyNumberFormat="1" applyFont="1" applyFill="1" applyBorder="1"/>
    <xf numFmtId="4" fontId="13" fillId="3" borderId="4" xfId="0" applyNumberFormat="1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left" vertical="top" wrapText="1" indent="5"/>
    </xf>
    <xf numFmtId="0" fontId="13" fillId="0" borderId="4" xfId="0" applyFont="1" applyFill="1" applyBorder="1" applyAlignment="1">
      <alignment horizontal="center" vertical="top"/>
    </xf>
    <xf numFmtId="2" fontId="13" fillId="3" borderId="0" xfId="8" applyNumberFormat="1" applyFont="1" applyFill="1" applyBorder="1" applyAlignment="1">
      <alignment horizontal="center" vertical="top"/>
    </xf>
    <xf numFmtId="167" fontId="13" fillId="3" borderId="0" xfId="0" applyNumberFormat="1" applyFont="1" applyFill="1" applyBorder="1"/>
    <xf numFmtId="0" fontId="19" fillId="0" borderId="4" xfId="0" applyFont="1" applyFill="1" applyBorder="1"/>
    <xf numFmtId="0" fontId="13" fillId="0" borderId="4" xfId="0" applyNumberFormat="1" applyFont="1" applyFill="1" applyBorder="1" applyAlignment="1">
      <alignment horizontal="left" vertical="top" wrapText="1" indent="3"/>
    </xf>
    <xf numFmtId="2" fontId="13" fillId="0" borderId="4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4" fontId="13" fillId="0" borderId="4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top"/>
    </xf>
    <xf numFmtId="49" fontId="19" fillId="0" borderId="3" xfId="0" applyNumberFormat="1" applyFont="1" applyFill="1" applyBorder="1" applyAlignment="1">
      <alignment horizontal="right" vertical="top"/>
    </xf>
    <xf numFmtId="0" fontId="19" fillId="0" borderId="4" xfId="0" applyFont="1" applyFill="1" applyBorder="1" applyAlignment="1">
      <alignment vertical="top" wrapText="1"/>
    </xf>
    <xf numFmtId="166" fontId="13" fillId="0" borderId="4" xfId="0" applyNumberFormat="1" applyFont="1" applyFill="1" applyBorder="1" applyAlignment="1">
      <alignment vertical="top"/>
    </xf>
    <xf numFmtId="166" fontId="19" fillId="0" borderId="5" xfId="0" applyNumberFormat="1" applyFont="1" applyFill="1" applyBorder="1" applyAlignment="1">
      <alignment horizontal="right" vertical="top"/>
    </xf>
    <xf numFmtId="166" fontId="13" fillId="4" borderId="4" xfId="0" applyNumberFormat="1" applyFont="1" applyFill="1" applyBorder="1" applyAlignment="1">
      <alignment vertical="top"/>
    </xf>
    <xf numFmtId="4" fontId="13" fillId="0" borderId="5" xfId="0" applyNumberFormat="1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166" fontId="19" fillId="0" borderId="4" xfId="0" applyNumberFormat="1" applyFont="1" applyFill="1" applyBorder="1" applyAlignment="1">
      <alignment vertical="top"/>
    </xf>
    <xf numFmtId="0" fontId="13" fillId="0" borderId="16" xfId="0" applyFont="1" applyFill="1" applyBorder="1" applyAlignment="1">
      <alignment horizontal="center" vertical="top"/>
    </xf>
    <xf numFmtId="166" fontId="13" fillId="0" borderId="6" xfId="0" applyNumberFormat="1" applyFont="1" applyFill="1" applyBorder="1" applyAlignment="1">
      <alignment vertical="top"/>
    </xf>
    <xf numFmtId="166" fontId="13" fillId="4" borderId="6" xfId="0" applyNumberFormat="1" applyFont="1" applyFill="1" applyBorder="1" applyAlignment="1">
      <alignment horizontal="center" vertical="top"/>
    </xf>
    <xf numFmtId="166" fontId="13" fillId="0" borderId="7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Alignment="1">
      <alignment horizontal="right"/>
    </xf>
    <xf numFmtId="2" fontId="13" fillId="0" borderId="0" xfId="0" applyNumberFormat="1" applyFont="1" applyFill="1"/>
    <xf numFmtId="2" fontId="19" fillId="0" borderId="0" xfId="0" applyNumberFormat="1" applyFont="1" applyFill="1" applyAlignment="1">
      <alignment horizontal="right"/>
    </xf>
    <xf numFmtId="2" fontId="19" fillId="0" borderId="0" xfId="0" applyNumberFormat="1" applyFont="1" applyFill="1" applyBorder="1" applyAlignment="1">
      <alignment horizontal="right" vertical="top"/>
    </xf>
    <xf numFmtId="2" fontId="19" fillId="0" borderId="0" xfId="0" applyNumberFormat="1" applyFont="1" applyFill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top"/>
    </xf>
    <xf numFmtId="2" fontId="19" fillId="0" borderId="0" xfId="0" applyNumberFormat="1" applyFont="1" applyFill="1" applyBorder="1" applyAlignment="1">
      <alignment horizontal="center" vertical="center" wrapText="1"/>
    </xf>
    <xf numFmtId="2" fontId="13" fillId="0" borderId="0" xfId="8" applyNumberFormat="1" applyFont="1" applyFill="1" applyBorder="1" applyAlignment="1">
      <alignment horizontal="center" vertical="top"/>
    </xf>
    <xf numFmtId="2" fontId="13" fillId="4" borderId="0" xfId="8" applyNumberFormat="1" applyFont="1" applyFill="1" applyBorder="1" applyAlignment="1">
      <alignment horizontal="center" vertical="top"/>
    </xf>
    <xf numFmtId="167" fontId="13" fillId="4" borderId="0" xfId="0" applyNumberFormat="1" applyFont="1" applyFill="1" applyBorder="1"/>
    <xf numFmtId="2" fontId="13" fillId="4" borderId="0" xfId="0" applyNumberFormat="1" applyFont="1" applyFill="1" applyBorder="1"/>
    <xf numFmtId="2" fontId="13" fillId="3" borderId="0" xfId="0" applyNumberFormat="1" applyFont="1" applyFill="1" applyBorder="1"/>
    <xf numFmtId="2" fontId="13" fillId="0" borderId="0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justify"/>
    </xf>
    <xf numFmtId="2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right" wrapText="1"/>
    </xf>
    <xf numFmtId="4" fontId="13" fillId="0" borderId="4" xfId="8" applyNumberFormat="1" applyFont="1" applyFill="1" applyBorder="1" applyAlignment="1">
      <alignment horizontal="center" vertical="top"/>
    </xf>
    <xf numFmtId="166" fontId="13" fillId="4" borderId="6" xfId="0" applyNumberFormat="1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center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 applyAlignment="1">
      <alignment horizontal="left" wrapText="1"/>
    </xf>
    <xf numFmtId="0" fontId="13" fillId="0" borderId="0" xfId="5" applyFont="1" applyFill="1" applyBorder="1" applyAlignment="1">
      <alignment horizontal="left" vertical="top" wrapText="1"/>
    </xf>
    <xf numFmtId="2" fontId="13" fillId="0" borderId="0" xfId="5" applyNumberFormat="1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vertical="top"/>
    </xf>
    <xf numFmtId="0" fontId="13" fillId="0" borderId="0" xfId="5" applyFont="1" applyFill="1" applyBorder="1" applyAlignment="1">
      <alignment horizontal="left" wrapText="1"/>
    </xf>
    <xf numFmtId="0" fontId="13" fillId="0" borderId="0" xfId="5" quotePrefix="1" applyFont="1" applyFill="1" applyBorder="1" applyAlignment="1">
      <alignment horizontal="center" vertical="top" wrapText="1"/>
    </xf>
    <xf numFmtId="0" fontId="13" fillId="0" borderId="0" xfId="5" applyFont="1" applyFill="1" applyBorder="1" applyAlignment="1">
      <alignment horizontal="right" vertical="top" wrapText="1"/>
    </xf>
    <xf numFmtId="166" fontId="13" fillId="4" borderId="0" xfId="0" applyNumberFormat="1" applyFont="1" applyFill="1" applyBorder="1" applyAlignment="1">
      <alignment vertical="top"/>
    </xf>
    <xf numFmtId="2" fontId="13" fillId="0" borderId="0" xfId="5" applyNumberFormat="1" applyFont="1" applyFill="1" applyBorder="1" applyAlignment="1">
      <alignment horizontal="center" vertical="top" wrapText="1"/>
    </xf>
    <xf numFmtId="49" fontId="13" fillId="5" borderId="3" xfId="0" applyNumberFormat="1" applyFont="1" applyFill="1" applyBorder="1" applyAlignment="1">
      <alignment horizontal="center" vertical="top"/>
    </xf>
    <xf numFmtId="0" fontId="13" fillId="5" borderId="4" xfId="0" applyFont="1" applyFill="1" applyBorder="1" applyAlignment="1">
      <alignment vertical="top" wrapText="1"/>
    </xf>
    <xf numFmtId="0" fontId="13" fillId="5" borderId="4" xfId="0" applyFont="1" applyFill="1" applyBorder="1" applyAlignment="1">
      <alignment horizontal="center" vertical="top" wrapText="1"/>
    </xf>
    <xf numFmtId="49" fontId="13" fillId="5" borderId="4" xfId="0" applyNumberFormat="1" applyFont="1" applyFill="1" applyBorder="1" applyAlignment="1">
      <alignment horizontal="center" vertical="top"/>
    </xf>
    <xf numFmtId="166" fontId="13" fillId="5" borderId="4" xfId="0" applyNumberFormat="1" applyFont="1" applyFill="1" applyBorder="1" applyAlignment="1">
      <alignment horizontal="center" vertical="top"/>
    </xf>
    <xf numFmtId="4" fontId="13" fillId="5" borderId="0" xfId="0" applyNumberFormat="1" applyFont="1" applyFill="1" applyBorder="1"/>
    <xf numFmtId="2" fontId="13" fillId="5" borderId="0" xfId="0" applyNumberFormat="1" applyFont="1" applyFill="1" applyBorder="1"/>
    <xf numFmtId="0" fontId="13" fillId="5" borderId="0" xfId="0" applyFont="1" applyFill="1" applyBorder="1"/>
    <xf numFmtId="49" fontId="8" fillId="5" borderId="3" xfId="0" applyNumberFormat="1" applyFont="1" applyFill="1" applyBorder="1" applyAlignment="1">
      <alignment horizontal="center" vertical="top"/>
    </xf>
    <xf numFmtId="0" fontId="8" fillId="5" borderId="4" xfId="0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center" vertical="top" wrapText="1"/>
    </xf>
    <xf numFmtId="49" fontId="8" fillId="5" borderId="4" xfId="0" applyNumberFormat="1" applyFont="1" applyFill="1" applyBorder="1" applyAlignment="1">
      <alignment horizontal="center" vertical="top"/>
    </xf>
    <xf numFmtId="166" fontId="8" fillId="5" borderId="4" xfId="0" applyNumberFormat="1" applyFont="1" applyFill="1" applyBorder="1" applyAlignment="1">
      <alignment horizontal="center" vertical="top"/>
    </xf>
    <xf numFmtId="166" fontId="8" fillId="5" borderId="5" xfId="0" applyNumberFormat="1" applyFont="1" applyFill="1" applyBorder="1" applyAlignment="1">
      <alignment horizontal="center" vertical="top"/>
    </xf>
    <xf numFmtId="166" fontId="8" fillId="5" borderId="0" xfId="0" applyNumberFormat="1" applyFont="1" applyFill="1" applyBorder="1" applyAlignment="1">
      <alignment horizontal="center" vertical="top"/>
    </xf>
    <xf numFmtId="2" fontId="8" fillId="5" borderId="0" xfId="0" applyNumberFormat="1" applyFont="1" applyFill="1" applyBorder="1"/>
    <xf numFmtId="0" fontId="8" fillId="5" borderId="0" xfId="0" applyFont="1" applyFill="1" applyBorder="1"/>
    <xf numFmtId="2" fontId="13" fillId="0" borderId="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center" vertical="top"/>
    </xf>
    <xf numFmtId="4" fontId="13" fillId="0" borderId="18" xfId="0" applyNumberFormat="1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/>
    </xf>
    <xf numFmtId="166" fontId="6" fillId="0" borderId="4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6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/>
    <xf numFmtId="0" fontId="6" fillId="0" borderId="0" xfId="0" applyFont="1" applyFill="1" applyBorder="1"/>
    <xf numFmtId="49" fontId="7" fillId="0" borderId="3" xfId="0" applyNumberFormat="1" applyFont="1" applyFill="1" applyBorder="1" applyAlignment="1">
      <alignment vertical="top"/>
    </xf>
    <xf numFmtId="49" fontId="7" fillId="0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 indent="5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25" fillId="0" borderId="0" xfId="0" applyFont="1" applyFill="1" applyBorder="1"/>
    <xf numFmtId="0" fontId="6" fillId="0" borderId="4" xfId="0" applyFont="1" applyFill="1" applyBorder="1" applyAlignment="1">
      <alignment horizontal="center" wrapText="1"/>
    </xf>
    <xf numFmtId="4" fontId="6" fillId="0" borderId="0" xfId="0" applyNumberFormat="1" applyFont="1" applyFill="1" applyBorder="1"/>
    <xf numFmtId="0" fontId="6" fillId="0" borderId="4" xfId="0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left" vertical="top" wrapText="1" indent="3"/>
    </xf>
    <xf numFmtId="166" fontId="6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top"/>
    </xf>
    <xf numFmtId="166" fontId="4" fillId="0" borderId="4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/>
    <xf numFmtId="0" fontId="7" fillId="0" borderId="0" xfId="0" applyFont="1" applyFill="1" applyBorder="1"/>
    <xf numFmtId="166" fontId="7" fillId="0" borderId="0" xfId="0" applyNumberFormat="1" applyFont="1" applyFill="1" applyBorder="1" applyAlignment="1">
      <alignment horizontal="right" vertical="top"/>
    </xf>
    <xf numFmtId="4" fontId="6" fillId="0" borderId="5" xfId="0" applyNumberFormat="1" applyFont="1" applyFill="1" applyBorder="1" applyAlignment="1">
      <alignment horizontal="center" vertical="top"/>
    </xf>
    <xf numFmtId="0" fontId="19" fillId="0" borderId="0" xfId="5" applyFont="1" applyFill="1" applyBorder="1" applyAlignment="1">
      <alignment wrapText="1"/>
    </xf>
    <xf numFmtId="49" fontId="6" fillId="0" borderId="3" xfId="4" applyNumberFormat="1" applyFont="1" applyFill="1" applyBorder="1" applyAlignment="1">
      <alignment horizontal="center" vertical="top" wrapText="1"/>
    </xf>
    <xf numFmtId="0" fontId="6" fillId="0" borderId="4" xfId="4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vertical="top"/>
    </xf>
    <xf numFmtId="49" fontId="6" fillId="0" borderId="4" xfId="4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right" vertical="top"/>
    </xf>
    <xf numFmtId="0" fontId="19" fillId="0" borderId="4" xfId="0" applyFont="1" applyFill="1" applyBorder="1" applyAlignment="1">
      <alignment horizontal="center" vertical="top"/>
    </xf>
    <xf numFmtId="49" fontId="13" fillId="0" borderId="3" xfId="4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24" fillId="0" borderId="0" xfId="0" applyFont="1" applyFill="1"/>
    <xf numFmtId="49" fontId="24" fillId="0" borderId="3" xfId="0" applyNumberFormat="1" applyFont="1" applyFill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/>
    </xf>
    <xf numFmtId="4" fontId="24" fillId="0" borderId="4" xfId="0" applyNumberFormat="1" applyFont="1" applyFill="1" applyBorder="1" applyAlignment="1">
      <alignment horizontal="center"/>
    </xf>
    <xf numFmtId="4" fontId="24" fillId="0" borderId="5" xfId="0" applyNumberFormat="1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6" fillId="0" borderId="0" xfId="4" applyFont="1" applyFill="1"/>
    <xf numFmtId="0" fontId="26" fillId="0" borderId="0" xfId="4" applyFont="1" applyFill="1"/>
    <xf numFmtId="49" fontId="26" fillId="0" borderId="3" xfId="4" applyNumberFormat="1" applyFont="1" applyFill="1" applyBorder="1" applyAlignment="1">
      <alignment horizontal="center"/>
    </xf>
    <xf numFmtId="49" fontId="6" fillId="0" borderId="4" xfId="4" applyNumberFormat="1" applyFont="1" applyFill="1" applyBorder="1" applyAlignment="1">
      <alignment horizontal="right" vertical="top" wrapText="1"/>
    </xf>
    <xf numFmtId="0" fontId="26" fillId="0" borderId="4" xfId="4" applyFont="1" applyFill="1" applyBorder="1"/>
    <xf numFmtId="49" fontId="26" fillId="0" borderId="16" xfId="4" applyNumberFormat="1" applyFont="1" applyFill="1" applyBorder="1" applyAlignment="1">
      <alignment horizontal="center"/>
    </xf>
    <xf numFmtId="49" fontId="6" fillId="0" borderId="6" xfId="4" applyNumberFormat="1" applyFont="1" applyFill="1" applyBorder="1" applyAlignment="1">
      <alignment horizontal="right" vertical="top" wrapText="1"/>
    </xf>
    <xf numFmtId="0" fontId="26" fillId="0" borderId="6" xfId="4" applyFont="1" applyFill="1" applyBorder="1"/>
    <xf numFmtId="4" fontId="6" fillId="0" borderId="6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9" fontId="24" fillId="0" borderId="17" xfId="0" applyNumberFormat="1" applyFont="1" applyFill="1" applyBorder="1"/>
    <xf numFmtId="0" fontId="24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18" xfId="0" applyNumberFormat="1" applyFont="1" applyFill="1" applyBorder="1" applyAlignment="1">
      <alignment horizontal="center"/>
    </xf>
    <xf numFmtId="2" fontId="19" fillId="0" borderId="4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49" fontId="13" fillId="0" borderId="3" xfId="0" applyNumberFormat="1" applyFont="1" applyFill="1" applyBorder="1"/>
    <xf numFmtId="4" fontId="6" fillId="0" borderId="6" xfId="4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center" vertical="top"/>
    </xf>
    <xf numFmtId="4" fontId="19" fillId="0" borderId="4" xfId="0" applyNumberFormat="1" applyFont="1" applyFill="1" applyBorder="1" applyAlignment="1">
      <alignment horizontal="center" vertical="top"/>
    </xf>
    <xf numFmtId="4" fontId="22" fillId="0" borderId="0" xfId="0" applyNumberFormat="1" applyFont="1" applyFill="1" applyBorder="1" applyAlignment="1">
      <alignment horizontal="center" vertical="top"/>
    </xf>
    <xf numFmtId="4" fontId="19" fillId="0" borderId="4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19" fillId="0" borderId="4" xfId="0" applyNumberFormat="1" applyFont="1" applyFill="1" applyBorder="1" applyAlignment="1">
      <alignment vertical="top" wrapText="1"/>
    </xf>
    <xf numFmtId="0" fontId="13" fillId="0" borderId="4" xfId="5" applyNumberFormat="1" applyFont="1" applyFill="1" applyBorder="1" applyAlignment="1">
      <alignment horizontal="center" vertical="top" wrapText="1"/>
    </xf>
    <xf numFmtId="0" fontId="13" fillId="0" borderId="4" xfId="5" quotePrefix="1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left" vertical="top" wrapText="1" indent="2"/>
    </xf>
    <xf numFmtId="49" fontId="13" fillId="0" borderId="4" xfId="0" applyNumberFormat="1" applyFont="1" applyFill="1" applyBorder="1" applyAlignment="1">
      <alignment horizontal="center" vertical="top" wrapText="1"/>
    </xf>
    <xf numFmtId="4" fontId="13" fillId="0" borderId="4" xfId="7" applyNumberFormat="1" applyFont="1" applyFill="1" applyBorder="1" applyAlignment="1">
      <alignment horizontal="center" vertical="center" wrapText="1"/>
    </xf>
    <xf numFmtId="4" fontId="13" fillId="0" borderId="4" xfId="7" applyNumberFormat="1" applyFont="1" applyFill="1" applyBorder="1" applyAlignment="1">
      <alignment horizontal="right"/>
    </xf>
    <xf numFmtId="4" fontId="13" fillId="0" borderId="4" xfId="7" applyNumberFormat="1" applyFont="1" applyFill="1" applyBorder="1" applyAlignment="1">
      <alignment horizontal="center" vertical="top" wrapText="1"/>
    </xf>
    <xf numFmtId="4" fontId="13" fillId="0" borderId="4" xfId="7" applyNumberFormat="1" applyFont="1" applyFill="1" applyBorder="1" applyAlignment="1">
      <alignment horizontal="right" vertical="top" wrapText="1"/>
    </xf>
    <xf numFmtId="49" fontId="13" fillId="0" borderId="23" xfId="0" applyNumberFormat="1" applyFont="1" applyFill="1" applyBorder="1" applyAlignment="1">
      <alignment horizontal="center" vertical="top"/>
    </xf>
    <xf numFmtId="49" fontId="13" fillId="0" borderId="23" xfId="0" applyNumberFormat="1" applyFont="1" applyFill="1" applyBorder="1" applyAlignment="1">
      <alignment vertical="top" wrapText="1"/>
    </xf>
    <xf numFmtId="0" fontId="13" fillId="0" borderId="23" xfId="0" applyNumberFormat="1" applyFont="1" applyFill="1" applyBorder="1" applyAlignment="1">
      <alignment horizontal="center" vertical="top" wrapText="1"/>
    </xf>
    <xf numFmtId="4" fontId="6" fillId="0" borderId="23" xfId="0" applyNumberFormat="1" applyFont="1" applyFill="1" applyBorder="1" applyAlignment="1">
      <alignment horizontal="center" vertical="top"/>
    </xf>
    <xf numFmtId="3" fontId="13" fillId="0" borderId="4" xfId="7" applyNumberFormat="1" applyFont="1" applyFill="1" applyBorder="1" applyAlignment="1">
      <alignment horizontal="center" vertical="top" wrapText="1"/>
    </xf>
    <xf numFmtId="4" fontId="13" fillId="0" borderId="4" xfId="7" applyNumberFormat="1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top" wrapText="1"/>
    </xf>
    <xf numFmtId="3" fontId="13" fillId="0" borderId="4" xfId="7" applyNumberFormat="1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right" vertical="top" wrapText="1"/>
    </xf>
    <xf numFmtId="0" fontId="6" fillId="0" borderId="4" xfId="4" applyFont="1" applyFill="1" applyBorder="1" applyAlignment="1">
      <alignment horizontal="left" vertical="top" wrapText="1"/>
    </xf>
    <xf numFmtId="49" fontId="6" fillId="0" borderId="4" xfId="4" applyNumberFormat="1" applyFont="1" applyFill="1" applyBorder="1" applyAlignment="1">
      <alignment horizontal="center" vertical="center" wrapText="1"/>
    </xf>
    <xf numFmtId="0" fontId="13" fillId="0" borderId="19" xfId="5" quotePrefix="1" applyNumberFormat="1" applyFont="1" applyFill="1" applyBorder="1" applyAlignment="1">
      <alignment horizontal="center" vertical="top" wrapText="1"/>
    </xf>
    <xf numFmtId="0" fontId="13" fillId="0" borderId="0" xfId="5" quotePrefix="1" applyNumberFormat="1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2" fontId="19" fillId="0" borderId="34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/>
    </xf>
    <xf numFmtId="0" fontId="13" fillId="0" borderId="19" xfId="5" applyFont="1" applyFill="1" applyBorder="1" applyAlignment="1">
      <alignment horizontal="left" vertical="top" wrapText="1"/>
    </xf>
    <xf numFmtId="4" fontId="6" fillId="0" borderId="19" xfId="0" applyNumberFormat="1" applyFont="1" applyFill="1" applyBorder="1" applyAlignment="1">
      <alignment horizontal="center" vertical="top"/>
    </xf>
    <xf numFmtId="4" fontId="19" fillId="0" borderId="34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vertical="top"/>
    </xf>
    <xf numFmtId="0" fontId="13" fillId="0" borderId="19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horizontal="center" vertical="top" wrapText="1"/>
    </xf>
    <xf numFmtId="4" fontId="19" fillId="0" borderId="19" xfId="0" applyNumberFormat="1" applyFont="1" applyFill="1" applyBorder="1" applyAlignment="1">
      <alignment horizontal="center" vertical="top"/>
    </xf>
    <xf numFmtId="49" fontId="19" fillId="0" borderId="0" xfId="0" applyNumberFormat="1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/>
    </xf>
    <xf numFmtId="0" fontId="19" fillId="0" borderId="0" xfId="5" applyFont="1" applyFill="1" applyBorder="1" applyAlignment="1">
      <alignment horizontal="left" wrapText="1"/>
    </xf>
    <xf numFmtId="49" fontId="19" fillId="0" borderId="4" xfId="0" applyNumberFormat="1" applyFont="1" applyFill="1" applyBorder="1" applyAlignment="1">
      <alignment horizontal="center" vertical="top"/>
    </xf>
    <xf numFmtId="4" fontId="19" fillId="0" borderId="0" xfId="0" applyNumberFormat="1" applyFont="1" applyFill="1" applyAlignment="1">
      <alignment horizontal="center" vertical="top" wrapText="1"/>
    </xf>
    <xf numFmtId="4" fontId="19" fillId="0" borderId="0" xfId="5" applyNumberFormat="1" applyFont="1" applyFill="1" applyBorder="1" applyAlignment="1">
      <alignment horizontal="center" vertical="top" wrapText="1"/>
    </xf>
    <xf numFmtId="2" fontId="19" fillId="0" borderId="3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top"/>
    </xf>
    <xf numFmtId="49" fontId="19" fillId="0" borderId="30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6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 wrapText="1"/>
    </xf>
    <xf numFmtId="0" fontId="19" fillId="0" borderId="28" xfId="5" applyFont="1" applyBorder="1" applyAlignment="1">
      <alignment horizontal="center" vertical="center" wrapText="1"/>
    </xf>
    <xf numFmtId="0" fontId="19" fillId="0" borderId="0" xfId="5" applyFont="1" applyAlignment="1">
      <alignment horizontal="center"/>
    </xf>
    <xf numFmtId="0" fontId="19" fillId="0" borderId="0" xfId="5" applyFont="1" applyAlignment="1">
      <alignment horizontal="center" vertical="center" wrapText="1"/>
    </xf>
    <xf numFmtId="0" fontId="19" fillId="0" borderId="24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19" fillId="0" borderId="29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29" xfId="5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31" xfId="0" applyFont="1" applyBorder="1"/>
    <xf numFmtId="0" fontId="19" fillId="0" borderId="22" xfId="0" applyFont="1" applyFill="1" applyBorder="1" applyAlignment="1">
      <alignment horizontal="center" vertical="top"/>
    </xf>
    <xf numFmtId="2" fontId="9" fillId="0" borderId="3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19" fillId="0" borderId="0" xfId="5" applyFont="1" applyFill="1" applyBorder="1" applyAlignment="1">
      <alignment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</cellXfs>
  <cellStyles count="11">
    <cellStyle name="1Normal" xfId="1"/>
    <cellStyle name="Norma11l" xfId="2"/>
    <cellStyle name="Normal_MACRO" xfId="3"/>
    <cellStyle name="Обычный" xfId="0" builtinId="0"/>
    <cellStyle name="Обычный_Замена счетчика на однотипный" xfId="4"/>
    <cellStyle name="Обычный_Информация по подводкам (2)" xfId="5"/>
    <cellStyle name="Обычный_Опломбировнаие счетчиков" xfId="6"/>
    <cellStyle name="Обычный_Прейскурант раздел 06 (9) техобсл" xfId="7"/>
    <cellStyle name="Процентный" xfId="8" builtinId="5"/>
    <cellStyle name="Тысячи [0]_45.01 август" xfId="9"/>
    <cellStyle name="Тысячи_45.01 август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8</xdr:row>
      <xdr:rowOff>0</xdr:rowOff>
    </xdr:from>
    <xdr:to>
      <xdr:col>1</xdr:col>
      <xdr:colOff>320040</xdr:colOff>
      <xdr:row>8</xdr:row>
      <xdr:rowOff>0</xdr:rowOff>
    </xdr:to>
    <xdr:sp macro="" textlink="">
      <xdr:nvSpPr>
        <xdr:cNvPr id="18401" name="Line 1"/>
        <xdr:cNvSpPr>
          <a:spLocks noChangeShapeType="1"/>
        </xdr:cNvSpPr>
      </xdr:nvSpPr>
      <xdr:spPr bwMode="auto">
        <a:xfrm>
          <a:off x="10820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8</xdr:row>
      <xdr:rowOff>0</xdr:rowOff>
    </xdr:from>
    <xdr:to>
      <xdr:col>1</xdr:col>
      <xdr:colOff>815340</xdr:colOff>
      <xdr:row>8</xdr:row>
      <xdr:rowOff>0</xdr:rowOff>
    </xdr:to>
    <xdr:sp macro="" textlink="">
      <xdr:nvSpPr>
        <xdr:cNvPr id="18402" name="Line 2"/>
        <xdr:cNvSpPr>
          <a:spLocks noChangeShapeType="1"/>
        </xdr:cNvSpPr>
      </xdr:nvSpPr>
      <xdr:spPr bwMode="auto">
        <a:xfrm>
          <a:off x="15773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</xdr:colOff>
      <xdr:row>8</xdr:row>
      <xdr:rowOff>0</xdr:rowOff>
    </xdr:from>
    <xdr:to>
      <xdr:col>1</xdr:col>
      <xdr:colOff>320040</xdr:colOff>
      <xdr:row>8</xdr:row>
      <xdr:rowOff>0</xdr:rowOff>
    </xdr:to>
    <xdr:sp macro="" textlink="">
      <xdr:nvSpPr>
        <xdr:cNvPr id="18403" name="Line 3"/>
        <xdr:cNvSpPr>
          <a:spLocks noChangeShapeType="1"/>
        </xdr:cNvSpPr>
      </xdr:nvSpPr>
      <xdr:spPr bwMode="auto">
        <a:xfrm>
          <a:off x="10820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8</xdr:row>
      <xdr:rowOff>0</xdr:rowOff>
    </xdr:from>
    <xdr:to>
      <xdr:col>1</xdr:col>
      <xdr:colOff>815340</xdr:colOff>
      <xdr:row>8</xdr:row>
      <xdr:rowOff>0</xdr:rowOff>
    </xdr:to>
    <xdr:sp macro="" textlink="">
      <xdr:nvSpPr>
        <xdr:cNvPr id="18404" name="Line 4"/>
        <xdr:cNvSpPr>
          <a:spLocks noChangeShapeType="1"/>
        </xdr:cNvSpPr>
      </xdr:nvSpPr>
      <xdr:spPr bwMode="auto">
        <a:xfrm>
          <a:off x="15773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</xdr:colOff>
      <xdr:row>17</xdr:row>
      <xdr:rowOff>0</xdr:rowOff>
    </xdr:from>
    <xdr:to>
      <xdr:col>1</xdr:col>
      <xdr:colOff>320040</xdr:colOff>
      <xdr:row>17</xdr:row>
      <xdr:rowOff>0</xdr:rowOff>
    </xdr:to>
    <xdr:sp macro="" textlink="">
      <xdr:nvSpPr>
        <xdr:cNvPr id="18405" name="Line 5"/>
        <xdr:cNvSpPr>
          <a:spLocks noChangeShapeType="1"/>
        </xdr:cNvSpPr>
      </xdr:nvSpPr>
      <xdr:spPr bwMode="auto">
        <a:xfrm>
          <a:off x="108204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17</xdr:row>
      <xdr:rowOff>0</xdr:rowOff>
    </xdr:from>
    <xdr:to>
      <xdr:col>1</xdr:col>
      <xdr:colOff>815340</xdr:colOff>
      <xdr:row>17</xdr:row>
      <xdr:rowOff>0</xdr:rowOff>
    </xdr:to>
    <xdr:sp macro="" textlink="">
      <xdr:nvSpPr>
        <xdr:cNvPr id="18406" name="Line 6"/>
        <xdr:cNvSpPr>
          <a:spLocks noChangeShapeType="1"/>
        </xdr:cNvSpPr>
      </xdr:nvSpPr>
      <xdr:spPr bwMode="auto">
        <a:xfrm>
          <a:off x="157734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</xdr:colOff>
      <xdr:row>17</xdr:row>
      <xdr:rowOff>0</xdr:rowOff>
    </xdr:from>
    <xdr:to>
      <xdr:col>1</xdr:col>
      <xdr:colOff>320040</xdr:colOff>
      <xdr:row>17</xdr:row>
      <xdr:rowOff>0</xdr:rowOff>
    </xdr:to>
    <xdr:sp macro="" textlink="">
      <xdr:nvSpPr>
        <xdr:cNvPr id="18407" name="Line 7"/>
        <xdr:cNvSpPr>
          <a:spLocks noChangeShapeType="1"/>
        </xdr:cNvSpPr>
      </xdr:nvSpPr>
      <xdr:spPr bwMode="auto">
        <a:xfrm>
          <a:off x="108204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17</xdr:row>
      <xdr:rowOff>0</xdr:rowOff>
    </xdr:from>
    <xdr:to>
      <xdr:col>1</xdr:col>
      <xdr:colOff>815340</xdr:colOff>
      <xdr:row>17</xdr:row>
      <xdr:rowOff>0</xdr:rowOff>
    </xdr:to>
    <xdr:sp macro="" textlink="">
      <xdr:nvSpPr>
        <xdr:cNvPr id="18408" name="Line 8"/>
        <xdr:cNvSpPr>
          <a:spLocks noChangeShapeType="1"/>
        </xdr:cNvSpPr>
      </xdr:nvSpPr>
      <xdr:spPr bwMode="auto">
        <a:xfrm>
          <a:off x="157734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</xdr:colOff>
      <xdr:row>8</xdr:row>
      <xdr:rowOff>0</xdr:rowOff>
    </xdr:from>
    <xdr:to>
      <xdr:col>1</xdr:col>
      <xdr:colOff>320040</xdr:colOff>
      <xdr:row>8</xdr:row>
      <xdr:rowOff>0</xdr:rowOff>
    </xdr:to>
    <xdr:sp macro="" textlink="">
      <xdr:nvSpPr>
        <xdr:cNvPr id="18409" name="Line 9"/>
        <xdr:cNvSpPr>
          <a:spLocks noChangeShapeType="1"/>
        </xdr:cNvSpPr>
      </xdr:nvSpPr>
      <xdr:spPr bwMode="auto">
        <a:xfrm>
          <a:off x="10820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8</xdr:row>
      <xdr:rowOff>0</xdr:rowOff>
    </xdr:from>
    <xdr:to>
      <xdr:col>1</xdr:col>
      <xdr:colOff>815340</xdr:colOff>
      <xdr:row>8</xdr:row>
      <xdr:rowOff>0</xdr:rowOff>
    </xdr:to>
    <xdr:sp macro="" textlink="">
      <xdr:nvSpPr>
        <xdr:cNvPr id="18410" name="Line 10"/>
        <xdr:cNvSpPr>
          <a:spLocks noChangeShapeType="1"/>
        </xdr:cNvSpPr>
      </xdr:nvSpPr>
      <xdr:spPr bwMode="auto">
        <a:xfrm>
          <a:off x="15773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</xdr:colOff>
      <xdr:row>8</xdr:row>
      <xdr:rowOff>0</xdr:rowOff>
    </xdr:from>
    <xdr:to>
      <xdr:col>1</xdr:col>
      <xdr:colOff>320040</xdr:colOff>
      <xdr:row>8</xdr:row>
      <xdr:rowOff>0</xdr:rowOff>
    </xdr:to>
    <xdr:sp macro="" textlink="">
      <xdr:nvSpPr>
        <xdr:cNvPr id="18411" name="Line 11"/>
        <xdr:cNvSpPr>
          <a:spLocks noChangeShapeType="1"/>
        </xdr:cNvSpPr>
      </xdr:nvSpPr>
      <xdr:spPr bwMode="auto">
        <a:xfrm>
          <a:off x="10820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8</xdr:row>
      <xdr:rowOff>0</xdr:rowOff>
    </xdr:from>
    <xdr:to>
      <xdr:col>1</xdr:col>
      <xdr:colOff>815340</xdr:colOff>
      <xdr:row>8</xdr:row>
      <xdr:rowOff>0</xdr:rowOff>
    </xdr:to>
    <xdr:sp macro="" textlink="">
      <xdr:nvSpPr>
        <xdr:cNvPr id="18412" name="Line 12"/>
        <xdr:cNvSpPr>
          <a:spLocks noChangeShapeType="1"/>
        </xdr:cNvSpPr>
      </xdr:nvSpPr>
      <xdr:spPr bwMode="auto">
        <a:xfrm>
          <a:off x="157734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</xdr:colOff>
      <xdr:row>47</xdr:row>
      <xdr:rowOff>0</xdr:rowOff>
    </xdr:from>
    <xdr:to>
      <xdr:col>1</xdr:col>
      <xdr:colOff>320040</xdr:colOff>
      <xdr:row>47</xdr:row>
      <xdr:rowOff>0</xdr:rowOff>
    </xdr:to>
    <xdr:sp macro="" textlink="">
      <xdr:nvSpPr>
        <xdr:cNvPr id="18413" name="Line 13"/>
        <xdr:cNvSpPr>
          <a:spLocks noChangeShapeType="1"/>
        </xdr:cNvSpPr>
      </xdr:nvSpPr>
      <xdr:spPr bwMode="auto">
        <a:xfrm>
          <a:off x="108204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47</xdr:row>
      <xdr:rowOff>0</xdr:rowOff>
    </xdr:from>
    <xdr:to>
      <xdr:col>1</xdr:col>
      <xdr:colOff>815340</xdr:colOff>
      <xdr:row>47</xdr:row>
      <xdr:rowOff>0</xdr:rowOff>
    </xdr:to>
    <xdr:sp macro="" textlink="">
      <xdr:nvSpPr>
        <xdr:cNvPr id="18414" name="Line 14"/>
        <xdr:cNvSpPr>
          <a:spLocks noChangeShapeType="1"/>
        </xdr:cNvSpPr>
      </xdr:nvSpPr>
      <xdr:spPr bwMode="auto">
        <a:xfrm>
          <a:off x="157734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</xdr:colOff>
      <xdr:row>47</xdr:row>
      <xdr:rowOff>0</xdr:rowOff>
    </xdr:from>
    <xdr:to>
      <xdr:col>1</xdr:col>
      <xdr:colOff>320040</xdr:colOff>
      <xdr:row>47</xdr:row>
      <xdr:rowOff>0</xdr:rowOff>
    </xdr:to>
    <xdr:sp macro="" textlink="">
      <xdr:nvSpPr>
        <xdr:cNvPr id="18415" name="Line 15"/>
        <xdr:cNvSpPr>
          <a:spLocks noChangeShapeType="1"/>
        </xdr:cNvSpPr>
      </xdr:nvSpPr>
      <xdr:spPr bwMode="auto">
        <a:xfrm>
          <a:off x="108204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815340</xdr:colOff>
      <xdr:row>47</xdr:row>
      <xdr:rowOff>0</xdr:rowOff>
    </xdr:from>
    <xdr:to>
      <xdr:col>1</xdr:col>
      <xdr:colOff>815340</xdr:colOff>
      <xdr:row>47</xdr:row>
      <xdr:rowOff>0</xdr:rowOff>
    </xdr:to>
    <xdr:sp macro="" textlink="">
      <xdr:nvSpPr>
        <xdr:cNvPr id="18416" name="Line 16"/>
        <xdr:cNvSpPr>
          <a:spLocks noChangeShapeType="1"/>
        </xdr:cNvSpPr>
      </xdr:nvSpPr>
      <xdr:spPr bwMode="auto">
        <a:xfrm>
          <a:off x="157734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8</xdr:row>
      <xdr:rowOff>0</xdr:rowOff>
    </xdr:from>
    <xdr:to>
      <xdr:col>2</xdr:col>
      <xdr:colOff>320040</xdr:colOff>
      <xdr:row>8</xdr:row>
      <xdr:rowOff>0</xdr:rowOff>
    </xdr:to>
    <xdr:sp macro="" textlink="">
      <xdr:nvSpPr>
        <xdr:cNvPr id="19945" name="Line 1"/>
        <xdr:cNvSpPr>
          <a:spLocks noChangeShapeType="1"/>
        </xdr:cNvSpPr>
      </xdr:nvSpPr>
      <xdr:spPr bwMode="auto">
        <a:xfrm>
          <a:off x="148590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815340</xdr:colOff>
      <xdr:row>8</xdr:row>
      <xdr:rowOff>0</xdr:rowOff>
    </xdr:from>
    <xdr:to>
      <xdr:col>2</xdr:col>
      <xdr:colOff>815340</xdr:colOff>
      <xdr:row>8</xdr:row>
      <xdr:rowOff>0</xdr:rowOff>
    </xdr:to>
    <xdr:sp macro="" textlink="">
      <xdr:nvSpPr>
        <xdr:cNvPr id="19946" name="Line 2"/>
        <xdr:cNvSpPr>
          <a:spLocks noChangeShapeType="1"/>
        </xdr:cNvSpPr>
      </xdr:nvSpPr>
      <xdr:spPr bwMode="auto">
        <a:xfrm>
          <a:off x="198120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320040</xdr:colOff>
      <xdr:row>8</xdr:row>
      <xdr:rowOff>0</xdr:rowOff>
    </xdr:from>
    <xdr:to>
      <xdr:col>2</xdr:col>
      <xdr:colOff>320040</xdr:colOff>
      <xdr:row>8</xdr:row>
      <xdr:rowOff>0</xdr:rowOff>
    </xdr:to>
    <xdr:sp macro="" textlink="">
      <xdr:nvSpPr>
        <xdr:cNvPr id="19947" name="Line 3"/>
        <xdr:cNvSpPr>
          <a:spLocks noChangeShapeType="1"/>
        </xdr:cNvSpPr>
      </xdr:nvSpPr>
      <xdr:spPr bwMode="auto">
        <a:xfrm>
          <a:off x="148590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815340</xdr:colOff>
      <xdr:row>8</xdr:row>
      <xdr:rowOff>0</xdr:rowOff>
    </xdr:from>
    <xdr:to>
      <xdr:col>2</xdr:col>
      <xdr:colOff>815340</xdr:colOff>
      <xdr:row>8</xdr:row>
      <xdr:rowOff>0</xdr:rowOff>
    </xdr:to>
    <xdr:sp macro="" textlink="">
      <xdr:nvSpPr>
        <xdr:cNvPr id="19948" name="Line 4"/>
        <xdr:cNvSpPr>
          <a:spLocks noChangeShapeType="1"/>
        </xdr:cNvSpPr>
      </xdr:nvSpPr>
      <xdr:spPr bwMode="auto">
        <a:xfrm>
          <a:off x="1981200" y="19507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320040</xdr:colOff>
      <xdr:row>17</xdr:row>
      <xdr:rowOff>0</xdr:rowOff>
    </xdr:from>
    <xdr:to>
      <xdr:col>2</xdr:col>
      <xdr:colOff>320040</xdr:colOff>
      <xdr:row>17</xdr:row>
      <xdr:rowOff>0</xdr:rowOff>
    </xdr:to>
    <xdr:sp macro="" textlink="">
      <xdr:nvSpPr>
        <xdr:cNvPr id="19949" name="Line 5"/>
        <xdr:cNvSpPr>
          <a:spLocks noChangeShapeType="1"/>
        </xdr:cNvSpPr>
      </xdr:nvSpPr>
      <xdr:spPr bwMode="auto">
        <a:xfrm>
          <a:off x="148590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815340</xdr:colOff>
      <xdr:row>17</xdr:row>
      <xdr:rowOff>0</xdr:rowOff>
    </xdr:from>
    <xdr:to>
      <xdr:col>2</xdr:col>
      <xdr:colOff>815340</xdr:colOff>
      <xdr:row>17</xdr:row>
      <xdr:rowOff>0</xdr:rowOff>
    </xdr:to>
    <xdr:sp macro="" textlink="">
      <xdr:nvSpPr>
        <xdr:cNvPr id="19950" name="Line 6"/>
        <xdr:cNvSpPr>
          <a:spLocks noChangeShapeType="1"/>
        </xdr:cNvSpPr>
      </xdr:nvSpPr>
      <xdr:spPr bwMode="auto">
        <a:xfrm>
          <a:off x="198120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320040</xdr:colOff>
      <xdr:row>17</xdr:row>
      <xdr:rowOff>0</xdr:rowOff>
    </xdr:from>
    <xdr:to>
      <xdr:col>2</xdr:col>
      <xdr:colOff>320040</xdr:colOff>
      <xdr:row>17</xdr:row>
      <xdr:rowOff>0</xdr:rowOff>
    </xdr:to>
    <xdr:sp macro="" textlink="">
      <xdr:nvSpPr>
        <xdr:cNvPr id="19951" name="Line 7"/>
        <xdr:cNvSpPr>
          <a:spLocks noChangeShapeType="1"/>
        </xdr:cNvSpPr>
      </xdr:nvSpPr>
      <xdr:spPr bwMode="auto">
        <a:xfrm>
          <a:off x="148590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815340</xdr:colOff>
      <xdr:row>17</xdr:row>
      <xdr:rowOff>0</xdr:rowOff>
    </xdr:from>
    <xdr:to>
      <xdr:col>2</xdr:col>
      <xdr:colOff>815340</xdr:colOff>
      <xdr:row>17</xdr:row>
      <xdr:rowOff>0</xdr:rowOff>
    </xdr:to>
    <xdr:sp macro="" textlink="">
      <xdr:nvSpPr>
        <xdr:cNvPr id="19952" name="Line 8"/>
        <xdr:cNvSpPr>
          <a:spLocks noChangeShapeType="1"/>
        </xdr:cNvSpPr>
      </xdr:nvSpPr>
      <xdr:spPr bwMode="auto">
        <a:xfrm>
          <a:off x="1981200" y="4983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320040</xdr:colOff>
      <xdr:row>47</xdr:row>
      <xdr:rowOff>0</xdr:rowOff>
    </xdr:from>
    <xdr:to>
      <xdr:col>2</xdr:col>
      <xdr:colOff>320040</xdr:colOff>
      <xdr:row>47</xdr:row>
      <xdr:rowOff>0</xdr:rowOff>
    </xdr:to>
    <xdr:sp macro="" textlink="">
      <xdr:nvSpPr>
        <xdr:cNvPr id="19953" name="Line 9"/>
        <xdr:cNvSpPr>
          <a:spLocks noChangeShapeType="1"/>
        </xdr:cNvSpPr>
      </xdr:nvSpPr>
      <xdr:spPr bwMode="auto">
        <a:xfrm>
          <a:off x="148590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815340</xdr:colOff>
      <xdr:row>47</xdr:row>
      <xdr:rowOff>0</xdr:rowOff>
    </xdr:from>
    <xdr:to>
      <xdr:col>2</xdr:col>
      <xdr:colOff>815340</xdr:colOff>
      <xdr:row>47</xdr:row>
      <xdr:rowOff>0</xdr:rowOff>
    </xdr:to>
    <xdr:sp macro="" textlink="">
      <xdr:nvSpPr>
        <xdr:cNvPr id="19954" name="Line 10"/>
        <xdr:cNvSpPr>
          <a:spLocks noChangeShapeType="1"/>
        </xdr:cNvSpPr>
      </xdr:nvSpPr>
      <xdr:spPr bwMode="auto">
        <a:xfrm>
          <a:off x="198120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320040</xdr:colOff>
      <xdr:row>47</xdr:row>
      <xdr:rowOff>0</xdr:rowOff>
    </xdr:from>
    <xdr:to>
      <xdr:col>2</xdr:col>
      <xdr:colOff>320040</xdr:colOff>
      <xdr:row>47</xdr:row>
      <xdr:rowOff>0</xdr:rowOff>
    </xdr:to>
    <xdr:sp macro="" textlink="">
      <xdr:nvSpPr>
        <xdr:cNvPr id="19955" name="Line 11"/>
        <xdr:cNvSpPr>
          <a:spLocks noChangeShapeType="1"/>
        </xdr:cNvSpPr>
      </xdr:nvSpPr>
      <xdr:spPr bwMode="auto">
        <a:xfrm>
          <a:off x="148590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815340</xdr:colOff>
      <xdr:row>47</xdr:row>
      <xdr:rowOff>0</xdr:rowOff>
    </xdr:from>
    <xdr:to>
      <xdr:col>2</xdr:col>
      <xdr:colOff>815340</xdr:colOff>
      <xdr:row>47</xdr:row>
      <xdr:rowOff>0</xdr:rowOff>
    </xdr:to>
    <xdr:sp macro="" textlink="">
      <xdr:nvSpPr>
        <xdr:cNvPr id="19956" name="Line 12"/>
        <xdr:cNvSpPr>
          <a:spLocks noChangeShapeType="1"/>
        </xdr:cNvSpPr>
      </xdr:nvSpPr>
      <xdr:spPr bwMode="auto">
        <a:xfrm>
          <a:off x="198120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86;&#1088;&#1103;&#1095;&#1077;&#1074;\c\&#1052;&#1086;&#1080;%20&#1076;&#1086;&#1082;&#1091;&#1084;&#1077;&#1085;&#1090;&#1099;\&#1043;&#1086;&#1088;&#1103;&#1095;&#1077;&#1074;\&#1056;&#1072;&#1079;&#1076;&#1077;&#1083;&#1077;&#1085;&#1080;&#1077;%20&#1069;&#1090;&#1072;&#1085;&#1086;&#1083;&#1072;\&#1042;&#1099;&#1076;&#1077;&#1083;&#1077;&#1085;&#1080;&#1077;%20&#1092;&#1077;&#1085;&#1086;&#1083;&#1072;%20&#1080;%20&#1072;&#1094;&#1077;&#1090;&#1086;&#1085;&#1072;%20&#1089;%20&#1072;&#1083;&#1100;&#1092;&#1072;&#1084;&#1077;&#1090;&#1080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BPGIS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BPGIS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%202002%20&#1076;&#1086;&#1093;&#1086;&#1076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koeva/&#1052;&#1086;&#1080;%20&#1076;&#1086;&#1082;&#1091;&#1084;&#1077;&#1085;&#1090;&#1099;/&#1093;&#1088;&#1086;&#1085;&#1086;&#1084;&#1077;&#1090;&#1088;&#1072;&#1078;/&#1093;&#1088;&#1086;&#1085;&#1086;&#1084;&#1077;&#1090;&#1088;&#1072;&#1078;%205%207%209%2010%20&#1088;&#1072;&#1079;&#1076;&#1077;&#1083;&#1086;&#1074;/&#1055;&#1088;&#1077;&#1081;&#1089;&#1082;&#1091;&#1088;&#1072;&#1085;&#1090;%202012/&#1055;&#1088;&#1077;&#1081;&#1089;&#1082;&#1091;&#1088;&#1072;&#1085;&#1090;%20&#1086;&#1089;&#1085;&#1086;&#1074;&#1085;&#1086;&#1081;/&#1056;&#1072;&#1079;&#1076;&#1077;&#1083;%202_5_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koeva/&#1052;&#1086;&#1080;%20&#1076;&#1086;&#1082;&#1091;&#1084;&#1077;&#1085;&#1090;&#1099;/&#1093;&#1088;&#1086;&#1085;&#1086;&#1084;&#1077;&#1090;&#1088;&#1072;&#1078;/&#1093;&#1088;&#1086;&#1085;&#1086;&#1084;&#1077;&#1090;&#1088;&#1072;&#1078;%205%207%209%2010%20&#1088;&#1072;&#1079;&#1076;&#1077;&#1083;&#1086;&#1074;/&#1055;&#1088;&#1077;&#1081;&#1089;&#1082;&#1091;&#1088;&#1072;&#1085;&#1090;%202012/&#1055;&#1088;&#1077;&#1081;&#1089;&#1082;&#1091;&#1088;&#1072;&#1085;&#1090;%20&#1086;&#1089;&#1085;&#1086;&#1074;&#1085;&#1086;&#1081;/&#1056;&#1047;&#1054;%20&#1057;&#1095;&#1077;&#1090;&#1095;&#1080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ИПБ"/>
      <sheetName val="Фенол"/>
      <sheetName val="LMC"/>
      <sheetName val="Р-197"/>
      <sheetName val="Тосол"/>
      <sheetName val="свод"/>
      <sheetName val="Зарплата"/>
      <sheetName val="Общепроиз.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Раздел 2 (счетчики) все"/>
      <sheetName val="Раздел 2 (счетчики) только"/>
      <sheetName val="Раздел 2 (счетчики) труд"/>
      <sheetName val="РЗО (счетчики) Самара"/>
      <sheetName val="РЗО (счетчики)другие"/>
      <sheetName val="Раздел 5"/>
      <sheetName val="Раздел 7"/>
    </sheetNames>
    <sheetDataSet>
      <sheetData sheetId="0">
        <row r="562">
          <cell r="C562" t="str">
            <v>водонагре-</v>
          </cell>
          <cell r="D562" t="str">
            <v>слесарь 5 р.</v>
          </cell>
          <cell r="E562">
            <v>88.73</v>
          </cell>
        </row>
        <row r="563">
          <cell r="C563" t="str">
            <v>ватель</v>
          </cell>
          <cell r="D563" t="str">
            <v>слесарь 5 р.</v>
          </cell>
          <cell r="E563">
            <v>88.73</v>
          </cell>
        </row>
      </sheetData>
      <sheetData sheetId="1"/>
      <sheetData sheetId="2"/>
      <sheetData sheetId="3"/>
      <sheetData sheetId="4">
        <row r="622">
          <cell r="C622" t="str">
            <v>водонагре-</v>
          </cell>
          <cell r="D622" t="str">
            <v>слесарь 5 р.</v>
          </cell>
          <cell r="E622">
            <v>88.73</v>
          </cell>
          <cell r="F622">
            <v>3</v>
          </cell>
          <cell r="G622">
            <v>266.19</v>
          </cell>
        </row>
        <row r="623">
          <cell r="C623" t="str">
            <v>ватель</v>
          </cell>
          <cell r="D623" t="str">
            <v>слесарь 5 р.</v>
          </cell>
          <cell r="E623">
            <v>88.73</v>
          </cell>
          <cell r="F623">
            <v>3</v>
          </cell>
        </row>
        <row r="624">
          <cell r="D624" t="str">
            <v>мастер</v>
          </cell>
          <cell r="E624">
            <v>122.18</v>
          </cell>
          <cell r="F624">
            <v>2.7</v>
          </cell>
          <cell r="G624">
            <v>329.89</v>
          </cell>
        </row>
        <row r="626">
          <cell r="D626" t="str">
            <v>слесарь 5 р.</v>
          </cell>
          <cell r="E626">
            <v>88.73</v>
          </cell>
          <cell r="F626">
            <v>1.5</v>
          </cell>
          <cell r="G626">
            <v>133.1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монт по заявкам20 сент2006"/>
      <sheetName val="РЗО 2008 село с отметками удале"/>
      <sheetName val="2009 (Прил 1)"/>
      <sheetName val="2009 (Прил2)"/>
      <sheetName val="2009 (Прил3) юрлица"/>
      <sheetName val="Приложение № 1"/>
      <sheetName val="Приложение № 2 "/>
      <sheetName val="РЗО 2008 город на утвержден ЮР"/>
      <sheetName val="Приложение № 3"/>
      <sheetName val="2009 (Приложение  мат)"/>
      <sheetName val="Изменения пунктов"/>
      <sheetName val="Ремонт по заявкам 20 сент2006"/>
      <sheetName val="Проект Прейскуранта"/>
      <sheetName val="Проект Прейскуранта (плиты)"/>
      <sheetName val="Проект Прейскуранта (колонки)"/>
      <sheetName val="Проект Прейскуранта (котл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18">
          <cell r="M418">
            <v>100</v>
          </cell>
        </row>
        <row r="420">
          <cell r="M420">
            <v>140</v>
          </cell>
        </row>
        <row r="424">
          <cell r="M424">
            <v>345</v>
          </cell>
        </row>
        <row r="425">
          <cell r="M425">
            <v>0</v>
          </cell>
        </row>
        <row r="426">
          <cell r="M426">
            <v>760</v>
          </cell>
        </row>
        <row r="427">
          <cell r="M427">
            <v>0</v>
          </cell>
        </row>
      </sheetData>
      <sheetData sheetId="6" refreshError="1">
        <row r="397">
          <cell r="D397" t="str">
            <v>"</v>
          </cell>
        </row>
        <row r="398">
          <cell r="D398" t="str">
            <v>"</v>
          </cell>
        </row>
        <row r="399">
          <cell r="D399" t="str">
            <v>"</v>
          </cell>
        </row>
        <row r="400">
          <cell r="D400" t="str">
            <v>"</v>
          </cell>
        </row>
        <row r="401">
          <cell r="D401" t="str">
            <v>"</v>
          </cell>
        </row>
        <row r="402">
          <cell r="D402" t="str">
            <v>"</v>
          </cell>
        </row>
        <row r="403">
          <cell r="D403" t="str">
            <v>стояк</v>
          </cell>
          <cell r="E403" t="str">
            <v>слесарь 4 р.</v>
          </cell>
          <cell r="F403">
            <v>80.73</v>
          </cell>
          <cell r="G403">
            <v>0.85</v>
          </cell>
          <cell r="H403">
            <v>137.24</v>
          </cell>
        </row>
        <row r="404">
          <cell r="E404" t="str">
            <v>слесарь 4 р.</v>
          </cell>
          <cell r="F404">
            <v>80.73</v>
          </cell>
          <cell r="G404">
            <v>0.85</v>
          </cell>
        </row>
        <row r="405">
          <cell r="E405" t="str">
            <v>мастер</v>
          </cell>
          <cell r="F405">
            <v>135.63</v>
          </cell>
          <cell r="G405">
            <v>0.85</v>
          </cell>
        </row>
        <row r="407">
          <cell r="D407" t="str">
            <v>стояк</v>
          </cell>
          <cell r="E407" t="str">
            <v>слесарь 4 р.</v>
          </cell>
          <cell r="F407">
            <v>80.73</v>
          </cell>
          <cell r="G407">
            <v>1.24</v>
          </cell>
          <cell r="H407">
            <v>200.21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DU468"/>
  <sheetViews>
    <sheetView showZeros="0" view="pageBreakPreview" zoomScale="90" zoomScaleNormal="75" zoomScaleSheetLayoutView="90" workbookViewId="0">
      <selection activeCell="B23" sqref="B23"/>
    </sheetView>
  </sheetViews>
  <sheetFormatPr defaultColWidth="9.109375" defaultRowHeight="15.6" outlineLevelRow="1" x14ac:dyDescent="0.3"/>
  <cols>
    <col min="1" max="1" width="9.88671875" style="225" customWidth="1"/>
    <col min="2" max="2" width="51.88671875" style="213" customWidth="1"/>
    <col min="3" max="3" width="14.33203125" style="471" customWidth="1"/>
    <col min="4" max="4" width="12.77734375" style="466" bestFit="1" customWidth="1"/>
    <col min="5" max="5" width="14.5546875" style="289" customWidth="1"/>
    <col min="6" max="6" width="10.88671875" style="228" bestFit="1" customWidth="1"/>
    <col min="7" max="7" width="10.33203125" style="228" bestFit="1" customWidth="1"/>
    <col min="8" max="16384" width="9.109375" style="228"/>
  </cols>
  <sheetData>
    <row r="1" spans="1:125" ht="15" customHeight="1" x14ac:dyDescent="0.3">
      <c r="A1" s="510" t="s">
        <v>340</v>
      </c>
      <c r="B1" s="510"/>
      <c r="C1" s="510"/>
      <c r="D1" s="510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</row>
    <row r="2" spans="1:125" x14ac:dyDescent="0.3">
      <c r="A2" s="212"/>
    </row>
    <row r="3" spans="1:125" ht="51" customHeight="1" x14ac:dyDescent="0.3">
      <c r="A3" s="510" t="s">
        <v>331</v>
      </c>
      <c r="B3" s="510"/>
      <c r="C3" s="510"/>
      <c r="D3" s="510"/>
    </row>
    <row r="4" spans="1:125" x14ac:dyDescent="0.3">
      <c r="A4" s="511"/>
      <c r="B4" s="511"/>
      <c r="C4" s="511"/>
      <c r="D4" s="511"/>
    </row>
    <row r="5" spans="1:125" s="232" customFormat="1" ht="31.2" x14ac:dyDescent="0.3">
      <c r="A5" s="498" t="s">
        <v>233</v>
      </c>
      <c r="B5" s="499" t="s">
        <v>373</v>
      </c>
      <c r="C5" s="500" t="s">
        <v>374</v>
      </c>
      <c r="D5" s="505" t="s">
        <v>593</v>
      </c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</row>
    <row r="6" spans="1:125" x14ac:dyDescent="0.3">
      <c r="A6" s="484" t="s">
        <v>385</v>
      </c>
      <c r="B6" s="485" t="s">
        <v>382</v>
      </c>
      <c r="C6" s="486" t="s">
        <v>383</v>
      </c>
      <c r="D6" s="487">
        <v>180</v>
      </c>
      <c r="E6" s="228"/>
    </row>
    <row r="7" spans="1:125" x14ac:dyDescent="0.3">
      <c r="A7" s="247"/>
      <c r="B7" s="295"/>
      <c r="C7" s="472"/>
      <c r="D7" s="303"/>
      <c r="E7" s="228"/>
    </row>
    <row r="8" spans="1:125" x14ac:dyDescent="0.3">
      <c r="A8" s="246" t="s">
        <v>387</v>
      </c>
      <c r="B8" s="246"/>
      <c r="C8" s="472"/>
      <c r="D8" s="303"/>
      <c r="E8" s="228"/>
    </row>
    <row r="9" spans="1:125" ht="31.2" x14ac:dyDescent="0.3">
      <c r="A9" s="247" t="s">
        <v>389</v>
      </c>
      <c r="B9" s="248" t="s">
        <v>462</v>
      </c>
      <c r="C9" s="472" t="s">
        <v>463</v>
      </c>
      <c r="D9" s="404">
        <v>545</v>
      </c>
      <c r="E9" s="228"/>
    </row>
    <row r="10" spans="1:125" x14ac:dyDescent="0.3">
      <c r="A10" s="247" t="s">
        <v>393</v>
      </c>
      <c r="B10" s="248" t="s">
        <v>414</v>
      </c>
      <c r="C10" s="472" t="s">
        <v>391</v>
      </c>
      <c r="D10" s="404">
        <v>340</v>
      </c>
      <c r="E10" s="228"/>
    </row>
    <row r="11" spans="1:125" x14ac:dyDescent="0.3">
      <c r="A11" s="247" t="s">
        <v>396</v>
      </c>
      <c r="B11" s="248" t="s">
        <v>470</v>
      </c>
      <c r="C11" s="472" t="s">
        <v>440</v>
      </c>
      <c r="D11" s="404">
        <v>135</v>
      </c>
      <c r="E11" s="228"/>
    </row>
    <row r="12" spans="1:125" x14ac:dyDescent="0.3">
      <c r="A12" s="247" t="s">
        <v>399</v>
      </c>
      <c r="B12" s="248" t="s">
        <v>471</v>
      </c>
      <c r="C12" s="472" t="s">
        <v>391</v>
      </c>
      <c r="D12" s="404">
        <v>170</v>
      </c>
      <c r="E12" s="228"/>
    </row>
    <row r="13" spans="1:125" x14ac:dyDescent="0.3">
      <c r="A13" s="247" t="s">
        <v>403</v>
      </c>
      <c r="B13" s="248" t="s">
        <v>416</v>
      </c>
      <c r="C13" s="472" t="s">
        <v>417</v>
      </c>
      <c r="D13" s="404">
        <v>70</v>
      </c>
      <c r="E13" s="228"/>
    </row>
    <row r="14" spans="1:125" x14ac:dyDescent="0.3">
      <c r="A14" s="247" t="s">
        <v>406</v>
      </c>
      <c r="B14" s="248" t="s">
        <v>472</v>
      </c>
      <c r="C14" s="472" t="s">
        <v>473</v>
      </c>
      <c r="D14" s="404">
        <v>95</v>
      </c>
      <c r="E14" s="228"/>
    </row>
    <row r="15" spans="1:125" x14ac:dyDescent="0.3">
      <c r="A15" s="247" t="s">
        <v>410</v>
      </c>
      <c r="B15" s="248" t="s">
        <v>418</v>
      </c>
      <c r="C15" s="472" t="s">
        <v>419</v>
      </c>
      <c r="D15" s="404">
        <v>120</v>
      </c>
      <c r="E15" s="228"/>
    </row>
    <row r="16" spans="1:125" x14ac:dyDescent="0.3">
      <c r="A16" s="247" t="s">
        <v>413</v>
      </c>
      <c r="B16" s="248" t="s">
        <v>421</v>
      </c>
      <c r="C16" s="472" t="s">
        <v>422</v>
      </c>
      <c r="D16" s="404">
        <v>70</v>
      </c>
      <c r="E16" s="228"/>
    </row>
    <row r="17" spans="1:5" x14ac:dyDescent="0.3">
      <c r="A17" s="247" t="s">
        <v>415</v>
      </c>
      <c r="B17" s="248" t="s">
        <v>474</v>
      </c>
      <c r="C17" s="472" t="s">
        <v>475</v>
      </c>
      <c r="D17" s="404">
        <v>95</v>
      </c>
      <c r="E17" s="228"/>
    </row>
    <row r="18" spans="1:5" x14ac:dyDescent="0.3">
      <c r="A18" s="247" t="s">
        <v>420</v>
      </c>
      <c r="B18" s="248" t="s">
        <v>425</v>
      </c>
      <c r="C18" s="472" t="s">
        <v>426</v>
      </c>
      <c r="D18" s="404">
        <v>325</v>
      </c>
      <c r="E18" s="228"/>
    </row>
    <row r="19" spans="1:5" x14ac:dyDescent="0.3">
      <c r="A19" s="247" t="s">
        <v>424</v>
      </c>
      <c r="B19" s="248" t="s">
        <v>429</v>
      </c>
      <c r="C19" s="472" t="s">
        <v>430</v>
      </c>
      <c r="D19" s="404">
        <v>205</v>
      </c>
      <c r="E19" s="228"/>
    </row>
    <row r="20" spans="1:5" x14ac:dyDescent="0.3">
      <c r="A20" s="247" t="s">
        <v>428</v>
      </c>
      <c r="B20" s="248" t="s">
        <v>390</v>
      </c>
      <c r="C20" s="472" t="s">
        <v>394</v>
      </c>
      <c r="D20" s="404">
        <v>190</v>
      </c>
      <c r="E20" s="228"/>
    </row>
    <row r="21" spans="1:5" x14ac:dyDescent="0.3">
      <c r="A21" s="247" t="s">
        <v>423</v>
      </c>
      <c r="B21" s="248" t="s">
        <v>345</v>
      </c>
      <c r="C21" s="472" t="s">
        <v>394</v>
      </c>
      <c r="D21" s="404">
        <v>120</v>
      </c>
      <c r="E21" s="228"/>
    </row>
    <row r="22" spans="1:5" ht="31.2" x14ac:dyDescent="0.3">
      <c r="A22" s="247" t="s">
        <v>234</v>
      </c>
      <c r="B22" s="248" t="s">
        <v>236</v>
      </c>
      <c r="C22" s="472" t="s">
        <v>394</v>
      </c>
      <c r="D22" s="404">
        <v>250</v>
      </c>
      <c r="E22" s="228"/>
    </row>
    <row r="23" spans="1:5" x14ac:dyDescent="0.3">
      <c r="A23" s="247" t="s">
        <v>427</v>
      </c>
      <c r="B23" s="248" t="s">
        <v>346</v>
      </c>
      <c r="C23" s="472" t="s">
        <v>394</v>
      </c>
      <c r="D23" s="404">
        <v>80</v>
      </c>
      <c r="E23" s="228"/>
    </row>
    <row r="24" spans="1:5" ht="31.2" x14ac:dyDescent="0.3">
      <c r="A24" s="247" t="s">
        <v>235</v>
      </c>
      <c r="B24" s="248" t="s">
        <v>237</v>
      </c>
      <c r="C24" s="472" t="s">
        <v>394</v>
      </c>
      <c r="D24" s="404">
        <v>170</v>
      </c>
      <c r="E24" s="228"/>
    </row>
    <row r="25" spans="1:5" x14ac:dyDescent="0.3">
      <c r="A25" s="247" t="s">
        <v>438</v>
      </c>
      <c r="B25" s="248" t="s">
        <v>476</v>
      </c>
      <c r="C25" s="472" t="s">
        <v>391</v>
      </c>
      <c r="D25" s="404">
        <v>235</v>
      </c>
      <c r="E25" s="228"/>
    </row>
    <row r="26" spans="1:5" x14ac:dyDescent="0.3">
      <c r="A26" s="247" t="s">
        <v>442</v>
      </c>
      <c r="B26" s="248" t="s">
        <v>397</v>
      </c>
      <c r="C26" s="472" t="s">
        <v>391</v>
      </c>
      <c r="D26" s="404">
        <v>45</v>
      </c>
      <c r="E26" s="228"/>
    </row>
    <row r="27" spans="1:5" ht="31.2" x14ac:dyDescent="0.3">
      <c r="A27" s="247" t="s">
        <v>388</v>
      </c>
      <c r="B27" s="248" t="s">
        <v>481</v>
      </c>
      <c r="C27" s="472" t="s">
        <v>391</v>
      </c>
      <c r="D27" s="404">
        <v>330</v>
      </c>
      <c r="E27" s="228"/>
    </row>
    <row r="28" spans="1:5" ht="31.2" x14ac:dyDescent="0.3">
      <c r="A28" s="247" t="s">
        <v>447</v>
      </c>
      <c r="B28" s="248" t="s">
        <v>484</v>
      </c>
      <c r="C28" s="472" t="s">
        <v>485</v>
      </c>
      <c r="D28" s="404">
        <v>235</v>
      </c>
      <c r="E28" s="228"/>
    </row>
    <row r="29" spans="1:5" ht="31.2" x14ac:dyDescent="0.3">
      <c r="A29" s="247" t="s">
        <v>451</v>
      </c>
      <c r="B29" s="402" t="s">
        <v>955</v>
      </c>
      <c r="C29" s="472" t="s">
        <v>401</v>
      </c>
      <c r="D29" s="404">
        <v>235</v>
      </c>
      <c r="E29" s="228"/>
    </row>
    <row r="30" spans="1:5" ht="31.2" x14ac:dyDescent="0.3">
      <c r="A30" s="247" t="s">
        <v>431</v>
      </c>
      <c r="B30" s="248" t="s">
        <v>487</v>
      </c>
      <c r="C30" s="472" t="s">
        <v>408</v>
      </c>
      <c r="D30" s="404">
        <v>120</v>
      </c>
      <c r="E30" s="228"/>
    </row>
    <row r="31" spans="1:5" ht="31.2" x14ac:dyDescent="0.3">
      <c r="A31" s="247" t="s">
        <v>392</v>
      </c>
      <c r="B31" s="248" t="s">
        <v>404</v>
      </c>
      <c r="C31" s="472" t="s">
        <v>391</v>
      </c>
      <c r="D31" s="404">
        <v>235</v>
      </c>
      <c r="E31" s="228"/>
    </row>
    <row r="32" spans="1:5" x14ac:dyDescent="0.3">
      <c r="A32" s="247" t="s">
        <v>459</v>
      </c>
      <c r="B32" s="248" t="s">
        <v>434</v>
      </c>
      <c r="C32" s="472" t="s">
        <v>417</v>
      </c>
      <c r="D32" s="404">
        <v>140</v>
      </c>
      <c r="E32" s="228"/>
    </row>
    <row r="33" spans="1:5" ht="31.2" x14ac:dyDescent="0.3">
      <c r="A33" s="247" t="s">
        <v>461</v>
      </c>
      <c r="B33" s="248" t="s">
        <v>490</v>
      </c>
      <c r="C33" s="472" t="s">
        <v>456</v>
      </c>
      <c r="D33" s="404">
        <v>315</v>
      </c>
      <c r="E33" s="228"/>
    </row>
    <row r="34" spans="1:5" x14ac:dyDescent="0.3">
      <c r="A34" s="247" t="s">
        <v>465</v>
      </c>
      <c r="B34" s="248" t="s">
        <v>492</v>
      </c>
      <c r="C34" s="472" t="s">
        <v>493</v>
      </c>
      <c r="D34" s="404">
        <v>80</v>
      </c>
      <c r="E34" s="228"/>
    </row>
    <row r="35" spans="1:5" x14ac:dyDescent="0.3">
      <c r="A35" s="247" t="s">
        <v>468</v>
      </c>
      <c r="B35" s="248" t="s">
        <v>436</v>
      </c>
      <c r="C35" s="472" t="s">
        <v>408</v>
      </c>
      <c r="D35" s="404">
        <v>235</v>
      </c>
      <c r="E35" s="228"/>
    </row>
    <row r="36" spans="1:5" x14ac:dyDescent="0.3">
      <c r="A36" s="247" t="s">
        <v>477</v>
      </c>
      <c r="B36" s="248" t="s">
        <v>439</v>
      </c>
      <c r="C36" s="472" t="s">
        <v>440</v>
      </c>
      <c r="D36" s="404">
        <v>315</v>
      </c>
      <c r="E36" s="228"/>
    </row>
    <row r="37" spans="1:5" x14ac:dyDescent="0.3">
      <c r="A37" s="247" t="s">
        <v>478</v>
      </c>
      <c r="B37" s="248" t="s">
        <v>495</v>
      </c>
      <c r="C37" s="472" t="s">
        <v>475</v>
      </c>
      <c r="D37" s="404">
        <v>140</v>
      </c>
      <c r="E37" s="228"/>
    </row>
    <row r="38" spans="1:5" ht="31.2" x14ac:dyDescent="0.3">
      <c r="A38" s="247" t="s">
        <v>479</v>
      </c>
      <c r="B38" s="248" t="s">
        <v>497</v>
      </c>
      <c r="C38" s="472" t="s">
        <v>432</v>
      </c>
      <c r="D38" s="404">
        <v>235</v>
      </c>
      <c r="E38" s="228"/>
    </row>
    <row r="39" spans="1:5" ht="31.2" x14ac:dyDescent="0.3">
      <c r="A39" s="247" t="s">
        <v>395</v>
      </c>
      <c r="B39" s="248" t="s">
        <v>500</v>
      </c>
      <c r="C39" s="472" t="s">
        <v>475</v>
      </c>
      <c r="D39" s="404">
        <v>315</v>
      </c>
      <c r="E39" s="228"/>
    </row>
    <row r="40" spans="1:5" ht="31.2" x14ac:dyDescent="0.3">
      <c r="A40" s="247" t="s">
        <v>480</v>
      </c>
      <c r="B40" s="248" t="s">
        <v>411</v>
      </c>
      <c r="C40" s="472" t="s">
        <v>412</v>
      </c>
      <c r="D40" s="404">
        <v>70</v>
      </c>
      <c r="E40" s="228"/>
    </row>
    <row r="41" spans="1:5" x14ac:dyDescent="0.3">
      <c r="A41" s="247" t="s">
        <v>482</v>
      </c>
      <c r="B41" s="248" t="s">
        <v>443</v>
      </c>
      <c r="C41" s="472" t="s">
        <v>391</v>
      </c>
      <c r="D41" s="404">
        <v>45</v>
      </c>
      <c r="E41" s="228"/>
    </row>
    <row r="42" spans="1:5" ht="31.2" x14ac:dyDescent="0.3">
      <c r="A42" s="247" t="s">
        <v>398</v>
      </c>
      <c r="B42" s="248" t="s">
        <v>445</v>
      </c>
      <c r="C42" s="472" t="s">
        <v>446</v>
      </c>
      <c r="D42" s="404">
        <v>220</v>
      </c>
      <c r="E42" s="228"/>
    </row>
    <row r="43" spans="1:5" ht="31.2" x14ac:dyDescent="0.3">
      <c r="A43" s="247" t="s">
        <v>486</v>
      </c>
      <c r="B43" s="248" t="s">
        <v>466</v>
      </c>
      <c r="C43" s="472" t="s">
        <v>391</v>
      </c>
      <c r="D43" s="404">
        <v>470</v>
      </c>
      <c r="E43" s="228"/>
    </row>
    <row r="44" spans="1:5" ht="31.2" x14ac:dyDescent="0.3">
      <c r="A44" s="247" t="s">
        <v>402</v>
      </c>
      <c r="B44" s="248" t="s">
        <v>448</v>
      </c>
      <c r="C44" s="472" t="s">
        <v>449</v>
      </c>
      <c r="D44" s="404">
        <v>460</v>
      </c>
      <c r="E44" s="228"/>
    </row>
    <row r="45" spans="1:5" ht="46.8" x14ac:dyDescent="0.3">
      <c r="A45" s="247" t="s">
        <v>433</v>
      </c>
      <c r="B45" s="305" t="s">
        <v>677</v>
      </c>
      <c r="C45" s="472" t="s">
        <v>675</v>
      </c>
      <c r="D45" s="404">
        <v>355</v>
      </c>
      <c r="E45" s="228"/>
    </row>
    <row r="46" spans="1:5" ht="31.2" x14ac:dyDescent="0.3">
      <c r="A46" s="247" t="s">
        <v>488</v>
      </c>
      <c r="B46" s="248" t="s">
        <v>679</v>
      </c>
      <c r="C46" s="472" t="s">
        <v>680</v>
      </c>
      <c r="D46" s="404">
        <v>25</v>
      </c>
      <c r="E46" s="228"/>
    </row>
    <row r="47" spans="1:5" ht="46.8" x14ac:dyDescent="0.3">
      <c r="A47" s="247" t="s">
        <v>489</v>
      </c>
      <c r="B47" s="248" t="s">
        <v>469</v>
      </c>
      <c r="C47" s="472"/>
      <c r="D47" s="303"/>
      <c r="E47" s="228"/>
    </row>
    <row r="48" spans="1:5" x14ac:dyDescent="0.3">
      <c r="A48" s="316" t="s">
        <v>168</v>
      </c>
      <c r="B48" s="478" t="s">
        <v>185</v>
      </c>
      <c r="C48" s="472" t="s">
        <v>394</v>
      </c>
      <c r="D48" s="404">
        <v>365</v>
      </c>
      <c r="E48" s="228"/>
    </row>
    <row r="49" spans="1:5" x14ac:dyDescent="0.3">
      <c r="A49" s="316" t="s">
        <v>169</v>
      </c>
      <c r="B49" s="478" t="s">
        <v>186</v>
      </c>
      <c r="C49" s="472" t="s">
        <v>394</v>
      </c>
      <c r="D49" s="404">
        <v>695</v>
      </c>
      <c r="E49" s="228"/>
    </row>
    <row r="50" spans="1:5" x14ac:dyDescent="0.3">
      <c r="A50" s="247" t="s">
        <v>491</v>
      </c>
      <c r="B50" s="248" t="s">
        <v>452</v>
      </c>
      <c r="C50" s="472" t="s">
        <v>453</v>
      </c>
      <c r="D50" s="404">
        <v>165</v>
      </c>
      <c r="E50" s="228"/>
    </row>
    <row r="51" spans="1:5" ht="31.2" x14ac:dyDescent="0.3">
      <c r="A51" s="247" t="s">
        <v>435</v>
      </c>
      <c r="B51" s="248" t="s">
        <v>455</v>
      </c>
      <c r="C51" s="472" t="s">
        <v>456</v>
      </c>
      <c r="D51" s="404">
        <v>190</v>
      </c>
      <c r="E51" s="228"/>
    </row>
    <row r="52" spans="1:5" x14ac:dyDescent="0.3">
      <c r="A52" s="247" t="s">
        <v>437</v>
      </c>
      <c r="B52" s="428" t="s">
        <v>407</v>
      </c>
      <c r="C52" s="472" t="s">
        <v>408</v>
      </c>
      <c r="D52" s="404">
        <v>85</v>
      </c>
      <c r="E52" s="228"/>
    </row>
    <row r="53" spans="1:5" x14ac:dyDescent="0.3">
      <c r="A53" s="247" t="s">
        <v>494</v>
      </c>
      <c r="B53" s="428" t="s">
        <v>458</v>
      </c>
      <c r="C53" s="472" t="s">
        <v>446</v>
      </c>
      <c r="D53" s="404">
        <v>60</v>
      </c>
      <c r="E53" s="228"/>
    </row>
    <row r="54" spans="1:5" x14ac:dyDescent="0.3">
      <c r="A54" s="247" t="s">
        <v>496</v>
      </c>
      <c r="B54" s="428" t="s">
        <v>460</v>
      </c>
      <c r="C54" s="472" t="s">
        <v>408</v>
      </c>
      <c r="D54" s="404">
        <v>60</v>
      </c>
      <c r="E54" s="228"/>
    </row>
    <row r="55" spans="1:5" x14ac:dyDescent="0.3">
      <c r="A55" s="246" t="s">
        <v>686</v>
      </c>
      <c r="B55" s="246"/>
      <c r="C55" s="472"/>
      <c r="D55" s="303"/>
      <c r="E55" s="228"/>
    </row>
    <row r="56" spans="1:5" ht="46.8" x14ac:dyDescent="0.3">
      <c r="A56" s="247" t="s">
        <v>498</v>
      </c>
      <c r="B56" s="248" t="s">
        <v>755</v>
      </c>
      <c r="C56" s="472" t="s">
        <v>756</v>
      </c>
      <c r="D56" s="404">
        <v>1415</v>
      </c>
      <c r="E56" s="228"/>
    </row>
    <row r="57" spans="1:5" ht="31.2" x14ac:dyDescent="0.3">
      <c r="A57" s="247" t="s">
        <v>269</v>
      </c>
      <c r="B57" s="248" t="s">
        <v>270</v>
      </c>
      <c r="C57" s="472" t="s">
        <v>756</v>
      </c>
      <c r="D57" s="404">
        <v>850</v>
      </c>
      <c r="E57" s="228"/>
    </row>
    <row r="58" spans="1:5" ht="31.2" x14ac:dyDescent="0.3">
      <c r="A58" s="247" t="s">
        <v>499</v>
      </c>
      <c r="B58" s="248" t="s">
        <v>757</v>
      </c>
      <c r="C58" s="472" t="s">
        <v>391</v>
      </c>
      <c r="D58" s="404">
        <v>565</v>
      </c>
      <c r="E58" s="228"/>
    </row>
    <row r="59" spans="1:5" x14ac:dyDescent="0.3">
      <c r="A59" s="247" t="s">
        <v>501</v>
      </c>
      <c r="B59" s="248" t="s">
        <v>727</v>
      </c>
      <c r="C59" s="472" t="s">
        <v>440</v>
      </c>
      <c r="D59" s="404">
        <v>240</v>
      </c>
      <c r="E59" s="228"/>
    </row>
    <row r="60" spans="1:5" x14ac:dyDescent="0.3">
      <c r="A60" s="247" t="s">
        <v>56</v>
      </c>
      <c r="B60" s="248" t="s">
        <v>58</v>
      </c>
      <c r="C60" s="472" t="s">
        <v>440</v>
      </c>
      <c r="D60" s="404">
        <v>120</v>
      </c>
      <c r="E60" s="228"/>
    </row>
    <row r="61" spans="1:5" x14ac:dyDescent="0.3">
      <c r="A61" s="247" t="s">
        <v>57</v>
      </c>
      <c r="B61" s="248" t="s">
        <v>59</v>
      </c>
      <c r="C61" s="472" t="s">
        <v>440</v>
      </c>
      <c r="D61" s="404">
        <v>120</v>
      </c>
      <c r="E61" s="228"/>
    </row>
    <row r="62" spans="1:5" x14ac:dyDescent="0.3">
      <c r="A62" s="247" t="s">
        <v>502</v>
      </c>
      <c r="B62" s="248" t="s">
        <v>767</v>
      </c>
      <c r="C62" s="472" t="s">
        <v>394</v>
      </c>
      <c r="D62" s="404">
        <v>525</v>
      </c>
      <c r="E62" s="228"/>
    </row>
    <row r="63" spans="1:5" x14ac:dyDescent="0.3">
      <c r="A63" s="247" t="s">
        <v>504</v>
      </c>
      <c r="B63" s="248" t="s">
        <v>769</v>
      </c>
      <c r="C63" s="472" t="s">
        <v>394</v>
      </c>
      <c r="D63" s="404">
        <v>190</v>
      </c>
      <c r="E63" s="228"/>
    </row>
    <row r="64" spans="1:5" x14ac:dyDescent="0.3">
      <c r="A64" s="247" t="s">
        <v>505</v>
      </c>
      <c r="B64" s="248" t="s">
        <v>771</v>
      </c>
      <c r="C64" s="472" t="s">
        <v>394</v>
      </c>
      <c r="D64" s="404">
        <v>335</v>
      </c>
      <c r="E64" s="228"/>
    </row>
    <row r="65" spans="1:5" x14ac:dyDescent="0.3">
      <c r="A65" s="247" t="s">
        <v>506</v>
      </c>
      <c r="B65" s="248" t="s">
        <v>729</v>
      </c>
      <c r="C65" s="472" t="s">
        <v>394</v>
      </c>
      <c r="D65" s="404">
        <v>150</v>
      </c>
      <c r="E65" s="228"/>
    </row>
    <row r="66" spans="1:5" x14ac:dyDescent="0.3">
      <c r="A66" s="247" t="s">
        <v>60</v>
      </c>
      <c r="B66" s="248" t="s">
        <v>773</v>
      </c>
      <c r="C66" s="472" t="s">
        <v>394</v>
      </c>
      <c r="D66" s="404">
        <v>75</v>
      </c>
      <c r="E66" s="228"/>
    </row>
    <row r="67" spans="1:5" x14ac:dyDescent="0.3">
      <c r="A67" s="247" t="s">
        <v>61</v>
      </c>
      <c r="B67" s="248" t="s">
        <v>775</v>
      </c>
      <c r="C67" s="472" t="s">
        <v>394</v>
      </c>
      <c r="D67" s="404">
        <v>75</v>
      </c>
      <c r="E67" s="228"/>
    </row>
    <row r="68" spans="1:5" ht="31.2" x14ac:dyDescent="0.3">
      <c r="A68" s="247" t="s">
        <v>409</v>
      </c>
      <c r="B68" s="248" t="s">
        <v>303</v>
      </c>
      <c r="C68" s="472" t="s">
        <v>391</v>
      </c>
      <c r="D68" s="404">
        <v>285</v>
      </c>
      <c r="E68" s="228"/>
    </row>
    <row r="69" spans="1:5" ht="31.2" x14ac:dyDescent="0.3">
      <c r="A69" s="247" t="s">
        <v>441</v>
      </c>
      <c r="B69" s="248" t="s">
        <v>304</v>
      </c>
      <c r="C69" s="472" t="s">
        <v>391</v>
      </c>
      <c r="D69" s="404">
        <v>140</v>
      </c>
      <c r="E69" s="228"/>
    </row>
    <row r="70" spans="1:5" ht="31.2" x14ac:dyDescent="0.3">
      <c r="A70" s="247" t="s">
        <v>444</v>
      </c>
      <c r="B70" s="248" t="s">
        <v>313</v>
      </c>
      <c r="C70" s="472" t="s">
        <v>391</v>
      </c>
      <c r="D70" s="404">
        <v>140</v>
      </c>
      <c r="E70" s="228"/>
    </row>
    <row r="71" spans="1:5" x14ac:dyDescent="0.3">
      <c r="A71" s="247" t="s">
        <v>464</v>
      </c>
      <c r="B71" s="248" t="s">
        <v>317</v>
      </c>
      <c r="C71" s="472" t="s">
        <v>391</v>
      </c>
      <c r="D71" s="404">
        <v>160</v>
      </c>
      <c r="E71" s="228"/>
    </row>
    <row r="72" spans="1:5" x14ac:dyDescent="0.3">
      <c r="A72" s="247" t="s">
        <v>320</v>
      </c>
      <c r="B72" s="248" t="s">
        <v>318</v>
      </c>
      <c r="C72" s="472" t="s">
        <v>391</v>
      </c>
      <c r="D72" s="404">
        <v>80</v>
      </c>
      <c r="E72" s="228"/>
    </row>
    <row r="73" spans="1:5" x14ac:dyDescent="0.3">
      <c r="A73" s="247" t="s">
        <v>321</v>
      </c>
      <c r="B73" s="248" t="s">
        <v>319</v>
      </c>
      <c r="C73" s="472" t="s">
        <v>391</v>
      </c>
      <c r="D73" s="404">
        <v>80</v>
      </c>
      <c r="E73" s="228"/>
    </row>
    <row r="74" spans="1:5" x14ac:dyDescent="0.3">
      <c r="A74" s="247" t="s">
        <v>676</v>
      </c>
      <c r="B74" s="248" t="s">
        <v>780</v>
      </c>
      <c r="C74" s="472" t="s">
        <v>781</v>
      </c>
      <c r="D74" s="404">
        <v>470</v>
      </c>
      <c r="E74" s="228"/>
    </row>
    <row r="75" spans="1:5" x14ac:dyDescent="0.3">
      <c r="A75" s="247" t="s">
        <v>678</v>
      </c>
      <c r="B75" s="248" t="s">
        <v>785</v>
      </c>
      <c r="C75" s="472" t="s">
        <v>426</v>
      </c>
      <c r="D75" s="404">
        <v>285</v>
      </c>
      <c r="E75" s="228"/>
    </row>
    <row r="76" spans="1:5" x14ac:dyDescent="0.3">
      <c r="A76" s="247" t="s">
        <v>467</v>
      </c>
      <c r="B76" s="248" t="s">
        <v>731</v>
      </c>
      <c r="C76" s="472" t="s">
        <v>503</v>
      </c>
      <c r="D76" s="404">
        <v>355</v>
      </c>
      <c r="E76" s="228"/>
    </row>
    <row r="77" spans="1:5" x14ac:dyDescent="0.3">
      <c r="A77" s="247" t="s">
        <v>681</v>
      </c>
      <c r="B77" s="248" t="s">
        <v>239</v>
      </c>
      <c r="C77" s="472" t="s">
        <v>733</v>
      </c>
      <c r="D77" s="404">
        <v>115</v>
      </c>
      <c r="E77" s="228"/>
    </row>
    <row r="78" spans="1:5" x14ac:dyDescent="0.3">
      <c r="A78" s="247" t="s">
        <v>682</v>
      </c>
      <c r="B78" s="248" t="s">
        <v>690</v>
      </c>
      <c r="C78" s="472" t="s">
        <v>394</v>
      </c>
      <c r="D78" s="404">
        <v>95</v>
      </c>
      <c r="E78" s="228"/>
    </row>
    <row r="79" spans="1:5" x14ac:dyDescent="0.3">
      <c r="A79" s="247" t="s">
        <v>683</v>
      </c>
      <c r="B79" s="248" t="s">
        <v>692</v>
      </c>
      <c r="C79" s="472" t="s">
        <v>693</v>
      </c>
      <c r="D79" s="404">
        <v>305</v>
      </c>
      <c r="E79" s="228"/>
    </row>
    <row r="80" spans="1:5" x14ac:dyDescent="0.3">
      <c r="A80" s="247" t="s">
        <v>450</v>
      </c>
      <c r="B80" s="248" t="s">
        <v>735</v>
      </c>
      <c r="C80" s="472" t="s">
        <v>736</v>
      </c>
      <c r="D80" s="404">
        <v>330</v>
      </c>
      <c r="E80" s="228"/>
    </row>
    <row r="81" spans="1:5" x14ac:dyDescent="0.3">
      <c r="A81" s="247" t="s">
        <v>454</v>
      </c>
      <c r="B81" s="248" t="s">
        <v>787</v>
      </c>
      <c r="C81" s="472" t="s">
        <v>391</v>
      </c>
      <c r="D81" s="404">
        <v>165</v>
      </c>
      <c r="E81" s="228"/>
    </row>
    <row r="82" spans="1:5" x14ac:dyDescent="0.3">
      <c r="A82" s="247" t="s">
        <v>684</v>
      </c>
      <c r="B82" s="248" t="s">
        <v>789</v>
      </c>
      <c r="C82" s="472" t="s">
        <v>391</v>
      </c>
      <c r="D82" s="404">
        <v>165</v>
      </c>
      <c r="E82" s="228"/>
    </row>
    <row r="83" spans="1:5" ht="31.2" x14ac:dyDescent="0.3">
      <c r="A83" s="247" t="s">
        <v>405</v>
      </c>
      <c r="B83" s="248" t="s">
        <v>892</v>
      </c>
      <c r="C83" s="472" t="s">
        <v>394</v>
      </c>
      <c r="D83" s="404">
        <v>945</v>
      </c>
      <c r="E83" s="228"/>
    </row>
    <row r="84" spans="1:5" ht="31.2" x14ac:dyDescent="0.3">
      <c r="A84" s="247" t="s">
        <v>685</v>
      </c>
      <c r="B84" s="248" t="s">
        <v>893</v>
      </c>
      <c r="C84" s="472" t="s">
        <v>391</v>
      </c>
      <c r="D84" s="404">
        <v>470</v>
      </c>
      <c r="E84" s="228"/>
    </row>
    <row r="85" spans="1:5" ht="31.2" x14ac:dyDescent="0.3">
      <c r="A85" s="247" t="s">
        <v>457</v>
      </c>
      <c r="B85" s="248" t="s">
        <v>894</v>
      </c>
      <c r="C85" s="472" t="s">
        <v>391</v>
      </c>
      <c r="D85" s="404">
        <v>470</v>
      </c>
      <c r="E85" s="228"/>
    </row>
    <row r="86" spans="1:5" ht="31.2" x14ac:dyDescent="0.3">
      <c r="A86" s="247" t="s">
        <v>726</v>
      </c>
      <c r="B86" s="248" t="s">
        <v>895</v>
      </c>
      <c r="C86" s="472" t="s">
        <v>795</v>
      </c>
      <c r="D86" s="404">
        <v>565</v>
      </c>
      <c r="E86" s="228"/>
    </row>
    <row r="87" spans="1:5" ht="31.2" x14ac:dyDescent="0.3">
      <c r="A87" s="247" t="s">
        <v>759</v>
      </c>
      <c r="B87" s="248" t="s">
        <v>896</v>
      </c>
      <c r="C87" s="472" t="s">
        <v>391</v>
      </c>
      <c r="D87" s="404">
        <v>235</v>
      </c>
      <c r="E87" s="228"/>
    </row>
    <row r="88" spans="1:5" ht="31.2" x14ac:dyDescent="0.3">
      <c r="A88" s="247" t="s">
        <v>761</v>
      </c>
      <c r="B88" s="248" t="s">
        <v>897</v>
      </c>
      <c r="C88" s="472" t="s">
        <v>391</v>
      </c>
      <c r="D88" s="404">
        <v>330</v>
      </c>
      <c r="E88" s="228"/>
    </row>
    <row r="89" spans="1:5" x14ac:dyDescent="0.3">
      <c r="A89" s="247" t="s">
        <v>763</v>
      </c>
      <c r="B89" s="248" t="s">
        <v>796</v>
      </c>
      <c r="C89" s="472" t="s">
        <v>391</v>
      </c>
      <c r="D89" s="404">
        <v>470</v>
      </c>
      <c r="E89" s="228"/>
    </row>
    <row r="90" spans="1:5" x14ac:dyDescent="0.3">
      <c r="A90" s="247" t="s">
        <v>765</v>
      </c>
      <c r="B90" s="248" t="s">
        <v>342</v>
      </c>
      <c r="C90" s="472" t="s">
        <v>391</v>
      </c>
      <c r="D90" s="404">
        <v>190</v>
      </c>
      <c r="E90" s="228"/>
    </row>
    <row r="91" spans="1:5" x14ac:dyDescent="0.3">
      <c r="A91" s="247" t="s">
        <v>768</v>
      </c>
      <c r="B91" s="248" t="s">
        <v>698</v>
      </c>
      <c r="C91" s="472" t="s">
        <v>391</v>
      </c>
      <c r="D91" s="404">
        <v>285</v>
      </c>
      <c r="E91" s="228"/>
    </row>
    <row r="92" spans="1:5" x14ac:dyDescent="0.3">
      <c r="A92" s="247" t="s">
        <v>770</v>
      </c>
      <c r="B92" s="248" t="s">
        <v>798</v>
      </c>
      <c r="C92" s="472" t="s">
        <v>417</v>
      </c>
      <c r="D92" s="404">
        <v>255</v>
      </c>
      <c r="E92" s="228"/>
    </row>
    <row r="93" spans="1:5" x14ac:dyDescent="0.3">
      <c r="A93" s="247" t="s">
        <v>728</v>
      </c>
      <c r="B93" s="248" t="s">
        <v>739</v>
      </c>
      <c r="C93" s="472" t="s">
        <v>419</v>
      </c>
      <c r="D93" s="404">
        <v>235</v>
      </c>
      <c r="E93" s="228"/>
    </row>
    <row r="94" spans="1:5" x14ac:dyDescent="0.3">
      <c r="A94" s="247" t="s">
        <v>772</v>
      </c>
      <c r="B94" s="248" t="s">
        <v>740</v>
      </c>
      <c r="C94" s="472" t="s">
        <v>391</v>
      </c>
      <c r="D94" s="404">
        <v>315</v>
      </c>
      <c r="E94" s="228"/>
    </row>
    <row r="95" spans="1:5" x14ac:dyDescent="0.3">
      <c r="A95" s="247" t="s">
        <v>774</v>
      </c>
      <c r="B95" s="248" t="s">
        <v>799</v>
      </c>
      <c r="C95" s="472" t="s">
        <v>391</v>
      </c>
      <c r="D95" s="404">
        <v>235</v>
      </c>
      <c r="E95" s="228"/>
    </row>
    <row r="96" spans="1:5" x14ac:dyDescent="0.3">
      <c r="A96" s="247" t="s">
        <v>776</v>
      </c>
      <c r="B96" s="248" t="s">
        <v>742</v>
      </c>
      <c r="C96" s="472" t="s">
        <v>743</v>
      </c>
      <c r="D96" s="404">
        <v>240</v>
      </c>
      <c r="E96" s="228"/>
    </row>
    <row r="97" spans="1:5" x14ac:dyDescent="0.3">
      <c r="A97" s="247" t="s">
        <v>777</v>
      </c>
      <c r="B97" s="248" t="s">
        <v>744</v>
      </c>
      <c r="C97" s="472" t="s">
        <v>745</v>
      </c>
      <c r="D97" s="404">
        <v>155</v>
      </c>
      <c r="E97" s="228"/>
    </row>
    <row r="98" spans="1:5" x14ac:dyDescent="0.3">
      <c r="A98" s="247" t="s">
        <v>687</v>
      </c>
      <c r="B98" s="248" t="s">
        <v>800</v>
      </c>
      <c r="C98" s="472" t="s">
        <v>422</v>
      </c>
      <c r="D98" s="404">
        <v>235</v>
      </c>
      <c r="E98" s="228"/>
    </row>
    <row r="99" spans="1:5" x14ac:dyDescent="0.3">
      <c r="A99" s="247" t="s">
        <v>778</v>
      </c>
      <c r="B99" s="248" t="s">
        <v>701</v>
      </c>
      <c r="C99" s="472" t="s">
        <v>391</v>
      </c>
      <c r="D99" s="404">
        <v>155</v>
      </c>
      <c r="E99" s="228"/>
    </row>
    <row r="100" spans="1:5" x14ac:dyDescent="0.3">
      <c r="A100" s="247" t="s">
        <v>688</v>
      </c>
      <c r="B100" s="248" t="s">
        <v>746</v>
      </c>
      <c r="C100" s="472" t="s">
        <v>391</v>
      </c>
      <c r="D100" s="404">
        <v>470</v>
      </c>
      <c r="E100" s="228"/>
    </row>
    <row r="101" spans="1:5" x14ac:dyDescent="0.3">
      <c r="A101" s="247" t="s">
        <v>779</v>
      </c>
      <c r="B101" s="248" t="s">
        <v>703</v>
      </c>
      <c r="C101" s="472" t="s">
        <v>453</v>
      </c>
      <c r="D101" s="404">
        <v>120</v>
      </c>
      <c r="E101" s="228"/>
    </row>
    <row r="102" spans="1:5" x14ac:dyDescent="0.3">
      <c r="A102" s="247" t="s">
        <v>782</v>
      </c>
      <c r="B102" s="248" t="s">
        <v>803</v>
      </c>
      <c r="C102" s="472" t="s">
        <v>781</v>
      </c>
      <c r="D102" s="404">
        <v>300</v>
      </c>
      <c r="E102" s="228"/>
    </row>
    <row r="103" spans="1:5" x14ac:dyDescent="0.3">
      <c r="A103" s="247" t="s">
        <v>783</v>
      </c>
      <c r="B103" s="248" t="s">
        <v>261</v>
      </c>
      <c r="C103" s="472" t="s">
        <v>408</v>
      </c>
      <c r="D103" s="404">
        <v>470</v>
      </c>
      <c r="E103" s="228"/>
    </row>
    <row r="104" spans="1:5" x14ac:dyDescent="0.3">
      <c r="A104" s="247" t="s">
        <v>784</v>
      </c>
      <c r="B104" s="248" t="s">
        <v>749</v>
      </c>
      <c r="C104" s="472" t="s">
        <v>408</v>
      </c>
      <c r="D104" s="404">
        <v>245</v>
      </c>
      <c r="E104" s="228"/>
    </row>
    <row r="105" spans="1:5" x14ac:dyDescent="0.3">
      <c r="A105" s="247" t="s">
        <v>730</v>
      </c>
      <c r="B105" s="248" t="s">
        <v>705</v>
      </c>
      <c r="C105" s="472" t="s">
        <v>408</v>
      </c>
      <c r="D105" s="404">
        <v>150</v>
      </c>
      <c r="E105" s="228"/>
    </row>
    <row r="106" spans="1:5" x14ac:dyDescent="0.3">
      <c r="A106" s="247" t="s">
        <v>732</v>
      </c>
      <c r="B106" s="248" t="s">
        <v>805</v>
      </c>
      <c r="C106" s="472" t="s">
        <v>408</v>
      </c>
      <c r="D106" s="404">
        <v>190</v>
      </c>
      <c r="E106" s="228"/>
    </row>
    <row r="107" spans="1:5" x14ac:dyDescent="0.3">
      <c r="A107" s="247" t="s">
        <v>689</v>
      </c>
      <c r="B107" s="248" t="s">
        <v>806</v>
      </c>
      <c r="C107" s="472" t="s">
        <v>391</v>
      </c>
      <c r="D107" s="404">
        <v>260</v>
      </c>
      <c r="E107" s="228"/>
    </row>
    <row r="108" spans="1:5" ht="31.2" x14ac:dyDescent="0.3">
      <c r="A108" s="247" t="s">
        <v>691</v>
      </c>
      <c r="B108" s="248" t="s">
        <v>808</v>
      </c>
      <c r="C108" s="472" t="s">
        <v>391</v>
      </c>
      <c r="D108" s="404">
        <v>355</v>
      </c>
      <c r="E108" s="228"/>
    </row>
    <row r="109" spans="1:5" x14ac:dyDescent="0.3">
      <c r="A109" s="247" t="s">
        <v>734</v>
      </c>
      <c r="B109" s="248" t="s">
        <v>812</v>
      </c>
      <c r="C109" s="472" t="s">
        <v>440</v>
      </c>
      <c r="D109" s="404">
        <v>380</v>
      </c>
      <c r="E109" s="228"/>
    </row>
    <row r="110" spans="1:5" ht="31.2" x14ac:dyDescent="0.3">
      <c r="A110" s="247" t="s">
        <v>786</v>
      </c>
      <c r="B110" s="248" t="s">
        <v>302</v>
      </c>
      <c r="C110" s="473" t="s">
        <v>394</v>
      </c>
      <c r="D110" s="404">
        <v>235</v>
      </c>
      <c r="E110" s="228"/>
    </row>
    <row r="111" spans="1:5" x14ac:dyDescent="0.3">
      <c r="A111" s="247" t="s">
        <v>788</v>
      </c>
      <c r="B111" s="248" t="s">
        <v>816</v>
      </c>
      <c r="C111" s="472" t="s">
        <v>391</v>
      </c>
      <c r="D111" s="404">
        <v>120</v>
      </c>
      <c r="E111" s="228"/>
    </row>
    <row r="112" spans="1:5" ht="31.2" x14ac:dyDescent="0.3">
      <c r="A112" s="247" t="s">
        <v>758</v>
      </c>
      <c r="B112" s="248" t="s">
        <v>672</v>
      </c>
      <c r="C112" s="472" t="s">
        <v>391</v>
      </c>
      <c r="D112" s="404">
        <v>200</v>
      </c>
      <c r="E112" s="228"/>
    </row>
    <row r="113" spans="1:5" x14ac:dyDescent="0.3">
      <c r="A113" s="247" t="s">
        <v>790</v>
      </c>
      <c r="B113" s="248" t="s">
        <v>819</v>
      </c>
      <c r="C113" s="472" t="s">
        <v>391</v>
      </c>
      <c r="D113" s="404">
        <v>120</v>
      </c>
      <c r="E113" s="228"/>
    </row>
    <row r="114" spans="1:5" x14ac:dyDescent="0.3">
      <c r="A114" s="247" t="s">
        <v>791</v>
      </c>
      <c r="B114" s="248" t="s">
        <v>673</v>
      </c>
      <c r="C114" s="472" t="s">
        <v>391</v>
      </c>
      <c r="D114" s="404">
        <v>235</v>
      </c>
      <c r="E114" s="228"/>
    </row>
    <row r="115" spans="1:5" x14ac:dyDescent="0.3">
      <c r="A115" s="247" t="s">
        <v>737</v>
      </c>
      <c r="B115" s="248" t="s">
        <v>708</v>
      </c>
      <c r="C115" s="472" t="s">
        <v>391</v>
      </c>
      <c r="D115" s="404">
        <v>140</v>
      </c>
      <c r="E115" s="228"/>
    </row>
    <row r="116" spans="1:5" ht="31.2" x14ac:dyDescent="0.3">
      <c r="A116" s="247" t="s">
        <v>792</v>
      </c>
      <c r="B116" s="248" t="s">
        <v>821</v>
      </c>
      <c r="C116" s="472" t="s">
        <v>408</v>
      </c>
      <c r="D116" s="404">
        <v>120</v>
      </c>
      <c r="E116" s="228"/>
    </row>
    <row r="117" spans="1:5" ht="31.2" x14ac:dyDescent="0.3">
      <c r="A117" s="247" t="s">
        <v>793</v>
      </c>
      <c r="B117" s="248" t="s">
        <v>823</v>
      </c>
      <c r="C117" s="472" t="s">
        <v>391</v>
      </c>
      <c r="D117" s="404">
        <v>235</v>
      </c>
      <c r="E117" s="228"/>
    </row>
    <row r="118" spans="1:5" x14ac:dyDescent="0.3">
      <c r="A118" s="247" t="s">
        <v>794</v>
      </c>
      <c r="B118" s="248" t="s">
        <v>262</v>
      </c>
      <c r="C118" s="472" t="s">
        <v>391</v>
      </c>
      <c r="D118" s="404">
        <v>235</v>
      </c>
      <c r="E118" s="228"/>
    </row>
    <row r="119" spans="1:5" x14ac:dyDescent="0.3">
      <c r="A119" s="247" t="s">
        <v>694</v>
      </c>
      <c r="B119" s="248" t="s">
        <v>825</v>
      </c>
      <c r="C119" s="472" t="s">
        <v>391</v>
      </c>
      <c r="D119" s="404">
        <v>430</v>
      </c>
      <c r="E119" s="228"/>
    </row>
    <row r="120" spans="1:5" x14ac:dyDescent="0.3">
      <c r="A120" s="247" t="s">
        <v>696</v>
      </c>
      <c r="B120" s="248" t="s">
        <v>751</v>
      </c>
      <c r="C120" s="472" t="s">
        <v>391</v>
      </c>
      <c r="D120" s="404">
        <v>200</v>
      </c>
      <c r="E120" s="228"/>
    </row>
    <row r="121" spans="1:5" ht="31.2" x14ac:dyDescent="0.3">
      <c r="A121" s="247" t="s">
        <v>697</v>
      </c>
      <c r="B121" s="248" t="s">
        <v>347</v>
      </c>
      <c r="C121" s="472" t="s">
        <v>391</v>
      </c>
      <c r="D121" s="404">
        <v>945</v>
      </c>
      <c r="E121" s="228"/>
    </row>
    <row r="122" spans="1:5" x14ac:dyDescent="0.3">
      <c r="A122" s="247" t="s">
        <v>797</v>
      </c>
      <c r="B122" s="248" t="s">
        <v>831</v>
      </c>
      <c r="C122" s="472" t="s">
        <v>391</v>
      </c>
      <c r="D122" s="404">
        <v>470</v>
      </c>
      <c r="E122" s="228"/>
    </row>
    <row r="123" spans="1:5" x14ac:dyDescent="0.3">
      <c r="A123" s="247" t="s">
        <v>738</v>
      </c>
      <c r="B123" s="248" t="s">
        <v>753</v>
      </c>
      <c r="C123" s="472" t="s">
        <v>391</v>
      </c>
      <c r="D123" s="404">
        <v>310</v>
      </c>
      <c r="E123" s="228"/>
    </row>
    <row r="124" spans="1:5" s="250" customFormat="1" ht="16.2" x14ac:dyDescent="0.35">
      <c r="A124" s="247" t="s">
        <v>699</v>
      </c>
      <c r="B124" s="248" t="s">
        <v>710</v>
      </c>
      <c r="C124" s="472" t="s">
        <v>422</v>
      </c>
      <c r="D124" s="404">
        <v>40</v>
      </c>
      <c r="E124" s="228"/>
    </row>
    <row r="125" spans="1:5" s="250" customFormat="1" ht="46.8" x14ac:dyDescent="0.35">
      <c r="A125" s="247" t="s">
        <v>741</v>
      </c>
      <c r="B125" s="248" t="s">
        <v>712</v>
      </c>
      <c r="C125" s="472" t="s">
        <v>422</v>
      </c>
      <c r="D125" s="303"/>
      <c r="E125" s="228"/>
    </row>
    <row r="126" spans="1:5" s="250" customFormat="1" ht="16.2" x14ac:dyDescent="0.35">
      <c r="A126" s="316" t="s">
        <v>170</v>
      </c>
      <c r="B126" s="306" t="s">
        <v>179</v>
      </c>
      <c r="C126" s="472" t="s">
        <v>391</v>
      </c>
      <c r="D126" s="404">
        <v>70</v>
      </c>
      <c r="E126" s="228"/>
    </row>
    <row r="127" spans="1:5" s="250" customFormat="1" ht="16.2" x14ac:dyDescent="0.35">
      <c r="A127" s="316" t="s">
        <v>171</v>
      </c>
      <c r="B127" s="306" t="s">
        <v>180</v>
      </c>
      <c r="C127" s="472" t="s">
        <v>391</v>
      </c>
      <c r="D127" s="404">
        <v>130</v>
      </c>
      <c r="E127" s="228"/>
    </row>
    <row r="128" spans="1:5" s="250" customFormat="1" ht="31.2" x14ac:dyDescent="0.35">
      <c r="A128" s="247" t="s">
        <v>700</v>
      </c>
      <c r="B128" s="248" t="s">
        <v>714</v>
      </c>
      <c r="C128" s="472" t="s">
        <v>715</v>
      </c>
      <c r="D128" s="404">
        <v>105</v>
      </c>
      <c r="E128" s="228"/>
    </row>
    <row r="129" spans="1:5" s="250" customFormat="1" ht="16.2" x14ac:dyDescent="0.35">
      <c r="A129" s="247" t="s">
        <v>702</v>
      </c>
      <c r="B129" s="248" t="s">
        <v>718</v>
      </c>
      <c r="C129" s="472" t="s">
        <v>408</v>
      </c>
      <c r="D129" s="404">
        <v>95</v>
      </c>
      <c r="E129" s="228"/>
    </row>
    <row r="130" spans="1:5" s="250" customFormat="1" ht="16.2" x14ac:dyDescent="0.35">
      <c r="A130" s="247" t="s">
        <v>801</v>
      </c>
      <c r="B130" s="248" t="s">
        <v>348</v>
      </c>
      <c r="C130" s="472" t="s">
        <v>408</v>
      </c>
      <c r="D130" s="303"/>
      <c r="E130" s="228"/>
    </row>
    <row r="131" spans="1:5" s="250" customFormat="1" ht="16.2" x14ac:dyDescent="0.35">
      <c r="A131" s="247" t="s">
        <v>213</v>
      </c>
      <c r="B131" s="306" t="s">
        <v>212</v>
      </c>
      <c r="C131" s="472" t="s">
        <v>391</v>
      </c>
      <c r="D131" s="404">
        <v>225</v>
      </c>
      <c r="E131" s="228"/>
    </row>
    <row r="132" spans="1:5" s="250" customFormat="1" ht="16.2" x14ac:dyDescent="0.35">
      <c r="A132" s="247" t="s">
        <v>214</v>
      </c>
      <c r="B132" s="306" t="s">
        <v>305</v>
      </c>
      <c r="C132" s="472" t="s">
        <v>391</v>
      </c>
      <c r="D132" s="404">
        <v>250</v>
      </c>
      <c r="E132" s="228"/>
    </row>
    <row r="133" spans="1:5" s="250" customFormat="1" ht="31.2" x14ac:dyDescent="0.35">
      <c r="A133" s="247" t="s">
        <v>802</v>
      </c>
      <c r="B133" s="248" t="s">
        <v>860</v>
      </c>
      <c r="C133" s="472" t="s">
        <v>391</v>
      </c>
      <c r="D133" s="404">
        <v>260</v>
      </c>
      <c r="E133" s="228"/>
    </row>
    <row r="134" spans="1:5" s="250" customFormat="1" ht="31.2" x14ac:dyDescent="0.35">
      <c r="A134" s="247" t="s">
        <v>747</v>
      </c>
      <c r="B134" s="248" t="s">
        <v>862</v>
      </c>
      <c r="C134" s="472" t="s">
        <v>391</v>
      </c>
      <c r="D134" s="404">
        <v>205</v>
      </c>
      <c r="E134" s="228"/>
    </row>
    <row r="135" spans="1:5" s="250" customFormat="1" ht="31.2" x14ac:dyDescent="0.35">
      <c r="A135" s="247" t="s">
        <v>748</v>
      </c>
      <c r="B135" s="248" t="s">
        <v>864</v>
      </c>
      <c r="C135" s="472" t="s">
        <v>391</v>
      </c>
      <c r="D135" s="404">
        <v>155</v>
      </c>
      <c r="E135" s="228"/>
    </row>
    <row r="136" spans="1:5" s="250" customFormat="1" ht="16.2" x14ac:dyDescent="0.35">
      <c r="A136" s="247" t="s">
        <v>704</v>
      </c>
      <c r="B136" s="248" t="s">
        <v>720</v>
      </c>
      <c r="C136" s="472" t="s">
        <v>391</v>
      </c>
      <c r="D136" s="404">
        <v>40</v>
      </c>
      <c r="E136" s="228"/>
    </row>
    <row r="137" spans="1:5" s="250" customFormat="1" ht="31.2" x14ac:dyDescent="0.35">
      <c r="A137" s="247" t="s">
        <v>804</v>
      </c>
      <c r="B137" s="248" t="s">
        <v>722</v>
      </c>
      <c r="C137" s="472" t="s">
        <v>391</v>
      </c>
      <c r="D137" s="404">
        <v>180</v>
      </c>
      <c r="E137" s="228"/>
    </row>
    <row r="138" spans="1:5" s="250" customFormat="1" ht="31.2" x14ac:dyDescent="0.35">
      <c r="A138" s="247" t="s">
        <v>807</v>
      </c>
      <c r="B138" s="248" t="s">
        <v>766</v>
      </c>
      <c r="C138" s="472" t="s">
        <v>391</v>
      </c>
      <c r="D138" s="404">
        <v>630</v>
      </c>
      <c r="E138" s="228"/>
    </row>
    <row r="139" spans="1:5" ht="46.8" x14ac:dyDescent="0.3">
      <c r="A139" s="247" t="s">
        <v>809</v>
      </c>
      <c r="B139" s="248" t="s">
        <v>725</v>
      </c>
      <c r="C139" s="472" t="s">
        <v>391</v>
      </c>
      <c r="D139" s="404">
        <v>40</v>
      </c>
      <c r="E139" s="228"/>
    </row>
    <row r="140" spans="1:5" x14ac:dyDescent="0.3">
      <c r="A140" s="247" t="s">
        <v>810</v>
      </c>
      <c r="B140" s="248" t="s">
        <v>866</v>
      </c>
      <c r="C140" s="472" t="s">
        <v>391</v>
      </c>
      <c r="D140" s="404">
        <v>565</v>
      </c>
      <c r="E140" s="228"/>
    </row>
    <row r="141" spans="1:5" x14ac:dyDescent="0.3">
      <c r="A141" s="247" t="s">
        <v>811</v>
      </c>
      <c r="B141" s="248" t="s">
        <v>867</v>
      </c>
      <c r="C141" s="472" t="s">
        <v>391</v>
      </c>
      <c r="D141" s="404">
        <v>260</v>
      </c>
      <c r="E141" s="228"/>
    </row>
    <row r="142" spans="1:5" x14ac:dyDescent="0.3">
      <c r="A142" s="247" t="s">
        <v>813</v>
      </c>
      <c r="B142" s="248" t="s">
        <v>869</v>
      </c>
      <c r="C142" s="472" t="s">
        <v>870</v>
      </c>
      <c r="D142" s="404">
        <v>190</v>
      </c>
      <c r="E142" s="228"/>
    </row>
    <row r="143" spans="1:5" x14ac:dyDescent="0.3">
      <c r="A143" s="246" t="s">
        <v>163</v>
      </c>
      <c r="B143" s="246"/>
      <c r="C143" s="474"/>
      <c r="D143" s="303"/>
      <c r="E143" s="228"/>
    </row>
    <row r="144" spans="1:5" ht="46.8" x14ac:dyDescent="0.3">
      <c r="A144" s="247" t="s">
        <v>814</v>
      </c>
      <c r="B144" s="248" t="s">
        <v>13</v>
      </c>
      <c r="C144" s="472" t="s">
        <v>14</v>
      </c>
      <c r="D144" s="404">
        <v>1985</v>
      </c>
      <c r="E144" s="228"/>
    </row>
    <row r="145" spans="1:5" x14ac:dyDescent="0.3">
      <c r="A145" s="247" t="s">
        <v>815</v>
      </c>
      <c r="B145" s="248" t="s">
        <v>349</v>
      </c>
      <c r="C145" s="472" t="s">
        <v>391</v>
      </c>
      <c r="D145" s="404">
        <v>510</v>
      </c>
      <c r="E145" s="228"/>
    </row>
    <row r="146" spans="1:5" ht="31.2" x14ac:dyDescent="0.3">
      <c r="A146" s="247" t="s">
        <v>817</v>
      </c>
      <c r="B146" s="248" t="s">
        <v>15</v>
      </c>
      <c r="C146" s="472" t="s">
        <v>440</v>
      </c>
      <c r="D146" s="404">
        <v>455</v>
      </c>
      <c r="E146" s="228"/>
    </row>
    <row r="147" spans="1:5" x14ac:dyDescent="0.3">
      <c r="A147" s="247" t="s">
        <v>818</v>
      </c>
      <c r="B147" s="248" t="s">
        <v>17</v>
      </c>
      <c r="C147" s="472" t="s">
        <v>391</v>
      </c>
      <c r="D147" s="404">
        <v>1325</v>
      </c>
      <c r="E147" s="228"/>
    </row>
    <row r="148" spans="1:5" ht="31.2" x14ac:dyDescent="0.3">
      <c r="A148" s="247" t="s">
        <v>706</v>
      </c>
      <c r="B148" s="248" t="s">
        <v>19</v>
      </c>
      <c r="C148" s="472" t="s">
        <v>391</v>
      </c>
      <c r="D148" s="404">
        <v>650</v>
      </c>
      <c r="E148" s="228"/>
    </row>
    <row r="149" spans="1:5" x14ac:dyDescent="0.3">
      <c r="A149" s="247" t="s">
        <v>707</v>
      </c>
      <c r="B149" s="248" t="s">
        <v>21</v>
      </c>
      <c r="C149" s="472" t="s">
        <v>432</v>
      </c>
      <c r="D149" s="404">
        <v>365</v>
      </c>
      <c r="E149" s="228"/>
    </row>
    <row r="150" spans="1:5" ht="31.2" x14ac:dyDescent="0.3">
      <c r="A150" s="247" t="s">
        <v>820</v>
      </c>
      <c r="B150" s="248" t="s">
        <v>306</v>
      </c>
      <c r="C150" s="472" t="s">
        <v>391</v>
      </c>
      <c r="D150" s="404">
        <v>490</v>
      </c>
      <c r="E150" s="228"/>
    </row>
    <row r="151" spans="1:5" ht="31.2" x14ac:dyDescent="0.3">
      <c r="A151" s="247" t="s">
        <v>822</v>
      </c>
      <c r="B151" s="248" t="s">
        <v>0</v>
      </c>
      <c r="C151" s="472" t="s">
        <v>391</v>
      </c>
      <c r="D151" s="404">
        <v>455</v>
      </c>
      <c r="E151" s="228"/>
    </row>
    <row r="152" spans="1:5" x14ac:dyDescent="0.3">
      <c r="A152" s="247" t="s">
        <v>750</v>
      </c>
      <c r="B152" s="248" t="s">
        <v>872</v>
      </c>
      <c r="C152" s="472" t="s">
        <v>453</v>
      </c>
      <c r="D152" s="303"/>
      <c r="E152" s="228"/>
    </row>
    <row r="153" spans="1:5" ht="31.2" x14ac:dyDescent="0.3">
      <c r="A153" s="247" t="s">
        <v>62</v>
      </c>
      <c r="B153" s="478" t="s">
        <v>332</v>
      </c>
      <c r="C153" s="472" t="s">
        <v>391</v>
      </c>
      <c r="D153" s="404">
        <v>160</v>
      </c>
      <c r="E153" s="228"/>
    </row>
    <row r="154" spans="1:5" ht="31.2" x14ac:dyDescent="0.3">
      <c r="A154" s="247" t="s">
        <v>63</v>
      </c>
      <c r="B154" s="478" t="s">
        <v>333</v>
      </c>
      <c r="C154" s="472" t="s">
        <v>391</v>
      </c>
      <c r="D154" s="404">
        <v>455</v>
      </c>
      <c r="E154" s="228"/>
    </row>
    <row r="155" spans="1:5" ht="31.2" x14ac:dyDescent="0.3">
      <c r="A155" s="247" t="s">
        <v>824</v>
      </c>
      <c r="B155" s="248" t="s">
        <v>23</v>
      </c>
      <c r="C155" s="472" t="s">
        <v>391</v>
      </c>
      <c r="D155" s="404">
        <v>370</v>
      </c>
      <c r="E155" s="228"/>
    </row>
    <row r="156" spans="1:5" ht="46.8" x14ac:dyDescent="0.3">
      <c r="A156" s="247" t="s">
        <v>826</v>
      </c>
      <c r="B156" s="248" t="s">
        <v>350</v>
      </c>
      <c r="C156" s="472" t="s">
        <v>733</v>
      </c>
      <c r="D156" s="303"/>
      <c r="E156" s="228"/>
    </row>
    <row r="157" spans="1:5" ht="31.2" x14ac:dyDescent="0.3">
      <c r="A157" s="247" t="s">
        <v>351</v>
      </c>
      <c r="B157" s="248" t="s">
        <v>353</v>
      </c>
      <c r="C157" s="472" t="s">
        <v>391</v>
      </c>
      <c r="D157" s="404">
        <v>160</v>
      </c>
      <c r="E157" s="228"/>
    </row>
    <row r="158" spans="1:5" ht="31.2" x14ac:dyDescent="0.3">
      <c r="A158" s="247" t="s">
        <v>352</v>
      </c>
      <c r="B158" s="248" t="s">
        <v>354</v>
      </c>
      <c r="C158" s="472" t="s">
        <v>391</v>
      </c>
      <c r="D158" s="404">
        <v>615</v>
      </c>
      <c r="E158" s="228"/>
    </row>
    <row r="159" spans="1:5" ht="31.2" x14ac:dyDescent="0.3">
      <c r="A159" s="247" t="s">
        <v>760</v>
      </c>
      <c r="B159" s="248" t="s">
        <v>307</v>
      </c>
      <c r="C159" s="472" t="s">
        <v>903</v>
      </c>
      <c r="D159" s="404">
        <v>1180</v>
      </c>
      <c r="E159" s="228"/>
    </row>
    <row r="160" spans="1:5" x14ac:dyDescent="0.3">
      <c r="A160" s="247" t="s">
        <v>827</v>
      </c>
      <c r="B160" s="248" t="s">
        <v>905</v>
      </c>
      <c r="C160" s="472" t="s">
        <v>456</v>
      </c>
      <c r="D160" s="404">
        <v>490</v>
      </c>
      <c r="E160" s="228"/>
    </row>
    <row r="161" spans="1:5" x14ac:dyDescent="0.3">
      <c r="A161" s="247" t="s">
        <v>828</v>
      </c>
      <c r="B161" s="248" t="s">
        <v>67</v>
      </c>
      <c r="C161" s="472" t="s">
        <v>391</v>
      </c>
      <c r="D161" s="404">
        <v>555</v>
      </c>
      <c r="E161" s="228"/>
    </row>
    <row r="162" spans="1:5" x14ac:dyDescent="0.3">
      <c r="A162" s="247" t="s">
        <v>829</v>
      </c>
      <c r="B162" s="248" t="s">
        <v>2</v>
      </c>
      <c r="C162" s="472" t="s">
        <v>391</v>
      </c>
      <c r="D162" s="404">
        <v>480</v>
      </c>
      <c r="E162" s="228"/>
    </row>
    <row r="163" spans="1:5" ht="31.2" x14ac:dyDescent="0.3">
      <c r="A163" s="247" t="s">
        <v>830</v>
      </c>
      <c r="B163" s="248" t="s">
        <v>633</v>
      </c>
      <c r="C163" s="472" t="s">
        <v>503</v>
      </c>
      <c r="D163" s="404">
        <v>680</v>
      </c>
      <c r="E163" s="228"/>
    </row>
    <row r="164" spans="1:5" x14ac:dyDescent="0.3">
      <c r="A164" s="247" t="s">
        <v>832</v>
      </c>
      <c r="B164" s="248" t="s">
        <v>4</v>
      </c>
      <c r="C164" s="472" t="s">
        <v>391</v>
      </c>
      <c r="D164" s="404">
        <v>310</v>
      </c>
      <c r="E164" s="228"/>
    </row>
    <row r="165" spans="1:5" x14ac:dyDescent="0.3">
      <c r="A165" s="247" t="s">
        <v>752</v>
      </c>
      <c r="B165" s="248" t="s">
        <v>875</v>
      </c>
      <c r="C165" s="472" t="s">
        <v>715</v>
      </c>
      <c r="D165" s="404">
        <v>150</v>
      </c>
      <c r="E165" s="228"/>
    </row>
    <row r="166" spans="1:5" x14ac:dyDescent="0.3">
      <c r="A166" s="247" t="s">
        <v>853</v>
      </c>
      <c r="B166" s="248" t="s">
        <v>6</v>
      </c>
      <c r="C166" s="472" t="s">
        <v>394</v>
      </c>
      <c r="D166" s="404">
        <v>235</v>
      </c>
      <c r="E166" s="228"/>
    </row>
    <row r="167" spans="1:5" x14ac:dyDescent="0.3">
      <c r="A167" s="247" t="s">
        <v>854</v>
      </c>
      <c r="B167" s="248" t="s">
        <v>744</v>
      </c>
      <c r="C167" s="472" t="s">
        <v>745</v>
      </c>
      <c r="D167" s="404">
        <v>155</v>
      </c>
      <c r="E167" s="228"/>
    </row>
    <row r="168" spans="1:5" x14ac:dyDescent="0.3">
      <c r="A168" s="247" t="s">
        <v>762</v>
      </c>
      <c r="B168" s="248" t="s">
        <v>798</v>
      </c>
      <c r="C168" s="472" t="s">
        <v>417</v>
      </c>
      <c r="D168" s="404">
        <v>305</v>
      </c>
      <c r="E168" s="228"/>
    </row>
    <row r="169" spans="1:5" ht="31.2" x14ac:dyDescent="0.3">
      <c r="A169" s="247" t="s">
        <v>131</v>
      </c>
      <c r="B169" s="402" t="s">
        <v>132</v>
      </c>
      <c r="C169" s="472" t="s">
        <v>417</v>
      </c>
      <c r="D169" s="404">
        <v>55</v>
      </c>
      <c r="E169" s="228"/>
    </row>
    <row r="170" spans="1:5" x14ac:dyDescent="0.3">
      <c r="A170" s="247" t="s">
        <v>709</v>
      </c>
      <c r="B170" s="248" t="s">
        <v>883</v>
      </c>
      <c r="C170" s="472" t="s">
        <v>419</v>
      </c>
      <c r="D170" s="404">
        <v>155</v>
      </c>
      <c r="E170" s="228"/>
    </row>
    <row r="171" spans="1:5" x14ac:dyDescent="0.3">
      <c r="A171" s="247" t="s">
        <v>711</v>
      </c>
      <c r="B171" s="248" t="s">
        <v>44</v>
      </c>
      <c r="C171" s="472" t="s">
        <v>674</v>
      </c>
      <c r="D171" s="404">
        <v>630</v>
      </c>
      <c r="E171" s="228"/>
    </row>
    <row r="172" spans="1:5" x14ac:dyDescent="0.3">
      <c r="A172" s="247" t="s">
        <v>855</v>
      </c>
      <c r="B172" s="248" t="s">
        <v>46</v>
      </c>
      <c r="C172" s="472" t="s">
        <v>47</v>
      </c>
      <c r="D172" s="404">
        <v>670</v>
      </c>
      <c r="E172" s="228"/>
    </row>
    <row r="173" spans="1:5" ht="31.2" x14ac:dyDescent="0.3">
      <c r="A173" s="247" t="s">
        <v>856</v>
      </c>
      <c r="B173" s="248" t="s">
        <v>308</v>
      </c>
      <c r="C173" s="472" t="s">
        <v>908</v>
      </c>
      <c r="D173" s="404">
        <v>285</v>
      </c>
      <c r="E173" s="228"/>
    </row>
    <row r="174" spans="1:5" x14ac:dyDescent="0.3">
      <c r="A174" s="247" t="s">
        <v>857</v>
      </c>
      <c r="B174" s="248" t="s">
        <v>8</v>
      </c>
      <c r="C174" s="472" t="s">
        <v>743</v>
      </c>
      <c r="D174" s="404">
        <v>405</v>
      </c>
      <c r="E174" s="228"/>
    </row>
    <row r="175" spans="1:5" x14ac:dyDescent="0.3">
      <c r="A175" s="247" t="s">
        <v>713</v>
      </c>
      <c r="B175" s="248" t="s">
        <v>910</v>
      </c>
      <c r="C175" s="472" t="s">
        <v>408</v>
      </c>
      <c r="D175" s="404">
        <v>710</v>
      </c>
      <c r="E175" s="228"/>
    </row>
    <row r="176" spans="1:5" x14ac:dyDescent="0.3">
      <c r="A176" s="247" t="s">
        <v>716</v>
      </c>
      <c r="B176" s="248" t="s">
        <v>912</v>
      </c>
      <c r="C176" s="472" t="s">
        <v>422</v>
      </c>
      <c r="D176" s="404">
        <v>805</v>
      </c>
      <c r="E176" s="228"/>
    </row>
    <row r="177" spans="1:5" ht="31.2" x14ac:dyDescent="0.3">
      <c r="A177" s="247" t="s">
        <v>717</v>
      </c>
      <c r="B177" s="248" t="s">
        <v>915</v>
      </c>
      <c r="C177" s="473" t="s">
        <v>408</v>
      </c>
      <c r="D177" s="404">
        <v>710</v>
      </c>
      <c r="E177" s="228"/>
    </row>
    <row r="178" spans="1:5" ht="31.2" x14ac:dyDescent="0.3">
      <c r="A178" s="247" t="s">
        <v>754</v>
      </c>
      <c r="B178" s="248" t="s">
        <v>76</v>
      </c>
      <c r="C178" s="472" t="s">
        <v>391</v>
      </c>
      <c r="D178" s="404">
        <v>235</v>
      </c>
      <c r="E178" s="228"/>
    </row>
    <row r="179" spans="1:5" x14ac:dyDescent="0.3">
      <c r="A179" s="247" t="s">
        <v>859</v>
      </c>
      <c r="B179" s="248" t="s">
        <v>877</v>
      </c>
      <c r="C179" s="472" t="s">
        <v>408</v>
      </c>
      <c r="D179" s="404">
        <v>155</v>
      </c>
      <c r="E179" s="228"/>
    </row>
    <row r="180" spans="1:5" ht="31.2" x14ac:dyDescent="0.3">
      <c r="A180" s="247" t="s">
        <v>861</v>
      </c>
      <c r="B180" s="248" t="s">
        <v>309</v>
      </c>
      <c r="C180" s="472" t="s">
        <v>391</v>
      </c>
      <c r="D180" s="404">
        <v>710</v>
      </c>
      <c r="E180" s="228"/>
    </row>
    <row r="181" spans="1:5" x14ac:dyDescent="0.3">
      <c r="A181" s="247" t="s">
        <v>863</v>
      </c>
      <c r="B181" s="248" t="s">
        <v>49</v>
      </c>
      <c r="C181" s="472" t="s">
        <v>391</v>
      </c>
      <c r="D181" s="404">
        <v>485</v>
      </c>
      <c r="E181" s="228"/>
    </row>
    <row r="182" spans="1:5" x14ac:dyDescent="0.3">
      <c r="A182" s="247" t="s">
        <v>719</v>
      </c>
      <c r="B182" s="248" t="s">
        <v>805</v>
      </c>
      <c r="C182" s="472" t="s">
        <v>391</v>
      </c>
      <c r="D182" s="404">
        <v>140</v>
      </c>
      <c r="E182" s="228"/>
    </row>
    <row r="183" spans="1:5" x14ac:dyDescent="0.3">
      <c r="A183" s="247" t="s">
        <v>721</v>
      </c>
      <c r="B183" s="248" t="s">
        <v>918</v>
      </c>
      <c r="C183" s="472" t="s">
        <v>391</v>
      </c>
      <c r="D183" s="404">
        <v>300</v>
      </c>
      <c r="E183" s="228"/>
    </row>
    <row r="184" spans="1:5" x14ac:dyDescent="0.3">
      <c r="A184" s="247" t="s">
        <v>723</v>
      </c>
      <c r="B184" s="248" t="s">
        <v>70</v>
      </c>
      <c r="C184" s="472" t="s">
        <v>391</v>
      </c>
      <c r="D184" s="404">
        <v>100</v>
      </c>
      <c r="E184" s="228"/>
    </row>
    <row r="185" spans="1:5" x14ac:dyDescent="0.3">
      <c r="A185" s="247" t="s">
        <v>764</v>
      </c>
      <c r="B185" s="248" t="s">
        <v>80</v>
      </c>
      <c r="C185" s="472" t="s">
        <v>391</v>
      </c>
      <c r="D185" s="404">
        <v>285</v>
      </c>
      <c r="E185" s="228"/>
    </row>
    <row r="186" spans="1:5" x14ac:dyDescent="0.3">
      <c r="A186" s="247" t="s">
        <v>724</v>
      </c>
      <c r="B186" s="248" t="s">
        <v>82</v>
      </c>
      <c r="C186" s="472" t="s">
        <v>391</v>
      </c>
      <c r="D186" s="404">
        <v>330</v>
      </c>
      <c r="E186" s="228"/>
    </row>
    <row r="187" spans="1:5" x14ac:dyDescent="0.3">
      <c r="A187" s="247" t="s">
        <v>865</v>
      </c>
      <c r="B187" s="248" t="s">
        <v>886</v>
      </c>
      <c r="C187" s="472" t="s">
        <v>391</v>
      </c>
      <c r="D187" s="404">
        <v>120</v>
      </c>
      <c r="E187" s="228"/>
    </row>
    <row r="188" spans="1:5" x14ac:dyDescent="0.3">
      <c r="A188" s="247" t="s">
        <v>868</v>
      </c>
      <c r="B188" s="248" t="s">
        <v>87</v>
      </c>
      <c r="C188" s="472" t="s">
        <v>391</v>
      </c>
      <c r="D188" s="404">
        <v>710</v>
      </c>
      <c r="E188" s="228"/>
    </row>
    <row r="189" spans="1:5" x14ac:dyDescent="0.3">
      <c r="A189" s="247" t="s">
        <v>12</v>
      </c>
      <c r="B189" s="248" t="s">
        <v>51</v>
      </c>
      <c r="C189" s="472" t="s">
        <v>391</v>
      </c>
      <c r="D189" s="404">
        <v>1180</v>
      </c>
      <c r="E189" s="228"/>
    </row>
    <row r="190" spans="1:5" x14ac:dyDescent="0.3">
      <c r="A190" s="247" t="s">
        <v>16</v>
      </c>
      <c r="B190" s="248" t="s">
        <v>54</v>
      </c>
      <c r="C190" s="472" t="s">
        <v>391</v>
      </c>
      <c r="D190" s="404">
        <v>155</v>
      </c>
      <c r="E190" s="228"/>
    </row>
    <row r="191" spans="1:5" ht="31.2" x14ac:dyDescent="0.3">
      <c r="A191" s="247" t="s">
        <v>55</v>
      </c>
      <c r="B191" s="248" t="s">
        <v>888</v>
      </c>
      <c r="C191" s="472" t="s">
        <v>901</v>
      </c>
      <c r="D191" s="404">
        <v>120</v>
      </c>
      <c r="E191" s="228"/>
    </row>
    <row r="192" spans="1:5" ht="31.2" x14ac:dyDescent="0.3">
      <c r="A192" s="247" t="s">
        <v>18</v>
      </c>
      <c r="B192" s="248" t="s">
        <v>879</v>
      </c>
      <c r="C192" s="472" t="s">
        <v>715</v>
      </c>
      <c r="D192" s="404">
        <v>140</v>
      </c>
      <c r="E192" s="228"/>
    </row>
    <row r="193" spans="1:5" ht="31.2" x14ac:dyDescent="0.3">
      <c r="A193" s="247" t="s">
        <v>20</v>
      </c>
      <c r="B193" s="248" t="s">
        <v>310</v>
      </c>
      <c r="C193" s="472" t="s">
        <v>408</v>
      </c>
      <c r="D193" s="404">
        <v>710</v>
      </c>
      <c r="E193" s="228"/>
    </row>
    <row r="194" spans="1:5" x14ac:dyDescent="0.3">
      <c r="A194" s="247" t="s">
        <v>22</v>
      </c>
      <c r="B194" s="248" t="s">
        <v>880</v>
      </c>
      <c r="C194" s="472" t="s">
        <v>391</v>
      </c>
      <c r="D194" s="404">
        <v>35</v>
      </c>
      <c r="E194" s="228"/>
    </row>
    <row r="195" spans="1:5" ht="46.8" x14ac:dyDescent="0.3">
      <c r="A195" s="247" t="s">
        <v>920</v>
      </c>
      <c r="B195" s="248" t="s">
        <v>311</v>
      </c>
      <c r="C195" s="472" t="s">
        <v>391</v>
      </c>
      <c r="D195" s="404">
        <v>130</v>
      </c>
      <c r="E195" s="228"/>
    </row>
    <row r="196" spans="1:5" ht="46.8" x14ac:dyDescent="0.3">
      <c r="A196" s="247" t="s">
        <v>64</v>
      </c>
      <c r="B196" s="248" t="s">
        <v>316</v>
      </c>
      <c r="C196" s="472" t="s">
        <v>391</v>
      </c>
      <c r="D196" s="404">
        <v>260</v>
      </c>
      <c r="E196" s="228"/>
    </row>
    <row r="197" spans="1:5" ht="46.8" x14ac:dyDescent="0.3">
      <c r="A197" s="247" t="s">
        <v>871</v>
      </c>
      <c r="B197" s="248" t="s">
        <v>312</v>
      </c>
      <c r="C197" s="472" t="s">
        <v>391</v>
      </c>
      <c r="D197" s="404">
        <v>600</v>
      </c>
      <c r="E197" s="228"/>
    </row>
    <row r="198" spans="1:5" ht="31.2" x14ac:dyDescent="0.3">
      <c r="A198" s="247" t="s">
        <v>65</v>
      </c>
      <c r="B198" s="248" t="s">
        <v>10</v>
      </c>
      <c r="C198" s="472" t="s">
        <v>11</v>
      </c>
      <c r="D198" s="404">
        <v>220</v>
      </c>
      <c r="E198" s="228"/>
    </row>
    <row r="199" spans="1:5" x14ac:dyDescent="0.3">
      <c r="A199" s="247" t="s">
        <v>24</v>
      </c>
      <c r="B199" s="248" t="s">
        <v>881</v>
      </c>
      <c r="C199" s="473" t="s">
        <v>408</v>
      </c>
      <c r="D199" s="404">
        <v>80</v>
      </c>
      <c r="E199" s="228"/>
    </row>
    <row r="200" spans="1:5" ht="31.2" x14ac:dyDescent="0.3">
      <c r="A200" s="247" t="s">
        <v>873</v>
      </c>
      <c r="B200" s="248" t="s">
        <v>355</v>
      </c>
      <c r="C200" s="472" t="s">
        <v>391</v>
      </c>
      <c r="D200" s="404">
        <v>205</v>
      </c>
      <c r="E200" s="228"/>
    </row>
    <row r="201" spans="1:5" x14ac:dyDescent="0.3">
      <c r="A201" s="265" t="s">
        <v>91</v>
      </c>
      <c r="B201" s="265"/>
      <c r="C201" s="472"/>
      <c r="D201" s="303"/>
      <c r="E201" s="228"/>
    </row>
    <row r="202" spans="1:5" x14ac:dyDescent="0.3">
      <c r="A202" s="247" t="s">
        <v>874</v>
      </c>
      <c r="B202" s="248" t="s">
        <v>92</v>
      </c>
      <c r="C202" s="472" t="s">
        <v>408</v>
      </c>
      <c r="D202" s="404">
        <v>530</v>
      </c>
      <c r="E202" s="228"/>
    </row>
    <row r="203" spans="1:5" x14ac:dyDescent="0.3">
      <c r="A203" s="247" t="s">
        <v>902</v>
      </c>
      <c r="B203" s="248" t="s">
        <v>93</v>
      </c>
      <c r="C203" s="472" t="s">
        <v>391</v>
      </c>
      <c r="D203" s="404">
        <v>505</v>
      </c>
      <c r="E203" s="228"/>
    </row>
    <row r="204" spans="1:5" ht="46.8" x14ac:dyDescent="0.3">
      <c r="A204" s="247" t="s">
        <v>904</v>
      </c>
      <c r="B204" s="248" t="s">
        <v>94</v>
      </c>
      <c r="C204" s="472" t="s">
        <v>391</v>
      </c>
      <c r="D204" s="404">
        <v>1325</v>
      </c>
      <c r="E204" s="228"/>
    </row>
    <row r="205" spans="1:5" x14ac:dyDescent="0.3">
      <c r="A205" s="247" t="s">
        <v>66</v>
      </c>
      <c r="B205" s="248" t="s">
        <v>95</v>
      </c>
      <c r="C205" s="472" t="s">
        <v>391</v>
      </c>
      <c r="D205" s="404">
        <v>1165</v>
      </c>
      <c r="E205" s="228"/>
    </row>
    <row r="206" spans="1:5" x14ac:dyDescent="0.3">
      <c r="A206" s="247" t="s">
        <v>1</v>
      </c>
      <c r="B206" s="248" t="s">
        <v>96</v>
      </c>
      <c r="C206" s="472" t="s">
        <v>391</v>
      </c>
      <c r="D206" s="404">
        <v>450</v>
      </c>
      <c r="E206" s="228"/>
    </row>
    <row r="207" spans="1:5" x14ac:dyDescent="0.3">
      <c r="A207" s="247" t="s">
        <v>68</v>
      </c>
      <c r="B207" s="248" t="s">
        <v>97</v>
      </c>
      <c r="C207" s="472" t="s">
        <v>391</v>
      </c>
      <c r="D207" s="404">
        <v>1565</v>
      </c>
      <c r="E207" s="228"/>
    </row>
    <row r="208" spans="1:5" x14ac:dyDescent="0.3">
      <c r="A208" s="247" t="s">
        <v>71</v>
      </c>
      <c r="B208" s="248" t="s">
        <v>95</v>
      </c>
      <c r="C208" s="472" t="s">
        <v>391</v>
      </c>
      <c r="D208" s="404">
        <v>1430</v>
      </c>
      <c r="E208" s="228"/>
    </row>
    <row r="209" spans="1:5" ht="31.2" x14ac:dyDescent="0.3">
      <c r="A209" s="247" t="s">
        <v>906</v>
      </c>
      <c r="B209" s="248" t="s">
        <v>98</v>
      </c>
      <c r="C209" s="472" t="s">
        <v>391</v>
      </c>
      <c r="D209" s="404">
        <v>1430</v>
      </c>
      <c r="E209" s="228"/>
    </row>
    <row r="210" spans="1:5" x14ac:dyDescent="0.3">
      <c r="A210" s="247" t="s">
        <v>3</v>
      </c>
      <c r="B210" s="248" t="s">
        <v>95</v>
      </c>
      <c r="C210" s="472" t="s">
        <v>391</v>
      </c>
      <c r="D210" s="404">
        <v>1165</v>
      </c>
      <c r="E210" s="228"/>
    </row>
    <row r="211" spans="1:5" x14ac:dyDescent="0.3">
      <c r="A211" s="246" t="s">
        <v>99</v>
      </c>
      <c r="B211" s="246"/>
      <c r="C211" s="474"/>
      <c r="D211" s="303"/>
      <c r="E211" s="228"/>
    </row>
    <row r="212" spans="1:5" ht="31.2" x14ac:dyDescent="0.3">
      <c r="A212" s="247" t="s">
        <v>5</v>
      </c>
      <c r="B212" s="248" t="s">
        <v>102</v>
      </c>
      <c r="C212" s="472" t="s">
        <v>391</v>
      </c>
      <c r="D212" s="404">
        <v>670</v>
      </c>
      <c r="E212" s="228"/>
    </row>
    <row r="213" spans="1:5" ht="31.2" x14ac:dyDescent="0.3">
      <c r="A213" s="247" t="s">
        <v>242</v>
      </c>
      <c r="B213" s="248" t="s">
        <v>250</v>
      </c>
      <c r="C213" s="472" t="s">
        <v>391</v>
      </c>
      <c r="D213" s="404">
        <v>805</v>
      </c>
      <c r="E213" s="228"/>
    </row>
    <row r="214" spans="1:5" ht="46.8" x14ac:dyDescent="0.3">
      <c r="A214" s="247" t="s">
        <v>882</v>
      </c>
      <c r="B214" s="248" t="s">
        <v>330</v>
      </c>
      <c r="C214" s="472"/>
      <c r="D214" s="303"/>
      <c r="E214" s="228"/>
    </row>
    <row r="215" spans="1:5" x14ac:dyDescent="0.3">
      <c r="A215" s="247"/>
      <c r="B215" s="266"/>
      <c r="C215" s="472" t="s">
        <v>103</v>
      </c>
      <c r="D215" s="404">
        <v>3370</v>
      </c>
      <c r="E215" s="228"/>
    </row>
    <row r="216" spans="1:5" x14ac:dyDescent="0.3">
      <c r="A216" s="247"/>
      <c r="B216" s="266"/>
      <c r="C216" s="472"/>
      <c r="D216" s="303"/>
      <c r="E216" s="228"/>
    </row>
    <row r="217" spans="1:5" ht="46.8" collapsed="1" x14ac:dyDescent="0.3">
      <c r="A217" s="247" t="s">
        <v>243</v>
      </c>
      <c r="B217" s="248" t="s">
        <v>334</v>
      </c>
      <c r="C217" s="472"/>
      <c r="D217" s="303"/>
      <c r="E217" s="228"/>
    </row>
    <row r="218" spans="1:5" x14ac:dyDescent="0.3">
      <c r="A218" s="247"/>
      <c r="B218" s="266"/>
      <c r="C218" s="472" t="s">
        <v>103</v>
      </c>
      <c r="D218" s="404">
        <v>4045</v>
      </c>
      <c r="E218" s="228"/>
    </row>
    <row r="219" spans="1:5" x14ac:dyDescent="0.3">
      <c r="A219" s="247"/>
      <c r="B219" s="266"/>
      <c r="C219" s="472"/>
      <c r="D219" s="303"/>
      <c r="E219" s="228"/>
    </row>
    <row r="220" spans="1:5" ht="31.2" x14ac:dyDescent="0.3">
      <c r="A220" s="247" t="s">
        <v>43</v>
      </c>
      <c r="B220" s="248" t="s">
        <v>272</v>
      </c>
      <c r="C220" s="472"/>
      <c r="D220" s="303"/>
      <c r="E220" s="228"/>
    </row>
    <row r="221" spans="1:5" x14ac:dyDescent="0.3">
      <c r="A221" s="247"/>
      <c r="B221" s="266"/>
      <c r="C221" s="472" t="s">
        <v>104</v>
      </c>
      <c r="D221" s="404">
        <v>990</v>
      </c>
      <c r="E221" s="228"/>
    </row>
    <row r="222" spans="1:5" x14ac:dyDescent="0.3">
      <c r="A222" s="247"/>
      <c r="B222" s="266"/>
      <c r="C222" s="472"/>
      <c r="D222" s="303"/>
      <c r="E222" s="228"/>
    </row>
    <row r="223" spans="1:5" ht="46.8" x14ac:dyDescent="0.3">
      <c r="A223" s="247" t="s">
        <v>247</v>
      </c>
      <c r="B223" s="248" t="s">
        <v>244</v>
      </c>
      <c r="C223" s="472"/>
      <c r="D223" s="303"/>
      <c r="E223" s="228"/>
    </row>
    <row r="224" spans="1:5" x14ac:dyDescent="0.3">
      <c r="A224" s="247"/>
      <c r="B224" s="266"/>
      <c r="C224" s="472" t="s">
        <v>104</v>
      </c>
      <c r="D224" s="404">
        <v>1185</v>
      </c>
      <c r="E224" s="228"/>
    </row>
    <row r="225" spans="1:5" x14ac:dyDescent="0.3">
      <c r="A225" s="247"/>
      <c r="B225" s="266"/>
      <c r="C225" s="472"/>
      <c r="D225" s="303"/>
      <c r="E225" s="228"/>
    </row>
    <row r="226" spans="1:5" ht="31.2" x14ac:dyDescent="0.3">
      <c r="A226" s="247" t="s">
        <v>45</v>
      </c>
      <c r="B226" s="248" t="s">
        <v>105</v>
      </c>
      <c r="C226" s="472" t="s">
        <v>106</v>
      </c>
      <c r="D226" s="404">
        <v>445</v>
      </c>
      <c r="E226" s="228"/>
    </row>
    <row r="227" spans="1:5" ht="31.2" x14ac:dyDescent="0.3">
      <c r="A227" s="247" t="s">
        <v>246</v>
      </c>
      <c r="B227" s="248" t="s">
        <v>245</v>
      </c>
      <c r="C227" s="472" t="s">
        <v>106</v>
      </c>
      <c r="D227" s="404">
        <v>535</v>
      </c>
      <c r="E227" s="228"/>
    </row>
    <row r="228" spans="1:5" ht="31.2" x14ac:dyDescent="0.3">
      <c r="A228" s="247" t="s">
        <v>907</v>
      </c>
      <c r="B228" s="248" t="s">
        <v>107</v>
      </c>
      <c r="C228" s="472" t="s">
        <v>391</v>
      </c>
      <c r="D228" s="404">
        <v>615</v>
      </c>
      <c r="E228" s="228"/>
    </row>
    <row r="229" spans="1:5" ht="31.2" x14ac:dyDescent="0.3">
      <c r="A229" s="247" t="s">
        <v>249</v>
      </c>
      <c r="B229" s="248" t="s">
        <v>248</v>
      </c>
      <c r="C229" s="472" t="s">
        <v>391</v>
      </c>
      <c r="D229" s="404">
        <v>735</v>
      </c>
      <c r="E229" s="228"/>
    </row>
    <row r="230" spans="1:5" ht="46.8" x14ac:dyDescent="0.3">
      <c r="A230" s="247" t="s">
        <v>73</v>
      </c>
      <c r="B230" s="248" t="s">
        <v>116</v>
      </c>
      <c r="C230" s="472" t="s">
        <v>115</v>
      </c>
      <c r="D230" s="404">
        <v>155</v>
      </c>
      <c r="E230" s="228"/>
    </row>
    <row r="231" spans="1:5" ht="46.8" x14ac:dyDescent="0.3">
      <c r="A231" s="247" t="s">
        <v>909</v>
      </c>
      <c r="B231" s="248" t="s">
        <v>117</v>
      </c>
      <c r="C231" s="472" t="s">
        <v>391</v>
      </c>
      <c r="D231" s="404">
        <v>120</v>
      </c>
      <c r="E231" s="228"/>
    </row>
    <row r="232" spans="1:5" ht="31.2" x14ac:dyDescent="0.3">
      <c r="A232" s="247" t="s">
        <v>911</v>
      </c>
      <c r="B232" s="248" t="s">
        <v>695</v>
      </c>
      <c r="C232" s="472" t="s">
        <v>120</v>
      </c>
      <c r="D232" s="404">
        <v>185</v>
      </c>
      <c r="E232" s="228"/>
    </row>
    <row r="233" spans="1:5" ht="31.2" x14ac:dyDescent="0.3">
      <c r="A233" s="247" t="s">
        <v>913</v>
      </c>
      <c r="B233" s="248" t="s">
        <v>121</v>
      </c>
      <c r="C233" s="472" t="s">
        <v>391</v>
      </c>
      <c r="D233" s="404">
        <v>245</v>
      </c>
      <c r="E233" s="228"/>
    </row>
    <row r="234" spans="1:5" x14ac:dyDescent="0.3">
      <c r="A234" s="247" t="s">
        <v>914</v>
      </c>
      <c r="B234" s="248" t="s">
        <v>174</v>
      </c>
      <c r="C234" s="472"/>
      <c r="D234" s="303"/>
      <c r="E234" s="228"/>
    </row>
    <row r="235" spans="1:5" x14ac:dyDescent="0.3">
      <c r="A235" s="247" t="s">
        <v>172</v>
      </c>
      <c r="B235" s="306" t="s">
        <v>176</v>
      </c>
      <c r="C235" s="472" t="s">
        <v>432</v>
      </c>
      <c r="D235" s="404">
        <v>690</v>
      </c>
      <c r="E235" s="228"/>
    </row>
    <row r="236" spans="1:5" x14ac:dyDescent="0.3">
      <c r="A236" s="247" t="s">
        <v>177</v>
      </c>
      <c r="B236" s="306" t="s">
        <v>175</v>
      </c>
      <c r="C236" s="472" t="s">
        <v>391</v>
      </c>
      <c r="D236" s="404">
        <v>800</v>
      </c>
      <c r="E236" s="228"/>
    </row>
    <row r="237" spans="1:5" x14ac:dyDescent="0.3">
      <c r="A237" s="247" t="s">
        <v>178</v>
      </c>
      <c r="B237" s="306" t="s">
        <v>341</v>
      </c>
      <c r="C237" s="472" t="s">
        <v>391</v>
      </c>
      <c r="D237" s="404">
        <v>875</v>
      </c>
      <c r="E237" s="228"/>
    </row>
    <row r="238" spans="1:5" x14ac:dyDescent="0.3">
      <c r="A238" s="247" t="s">
        <v>75</v>
      </c>
      <c r="B238" s="248" t="s">
        <v>181</v>
      </c>
      <c r="C238" s="472"/>
      <c r="D238" s="303"/>
      <c r="E238" s="228"/>
    </row>
    <row r="239" spans="1:5" x14ac:dyDescent="0.3">
      <c r="A239" s="247" t="s">
        <v>182</v>
      </c>
      <c r="B239" s="306" t="s">
        <v>176</v>
      </c>
      <c r="C239" s="472" t="s">
        <v>432</v>
      </c>
      <c r="D239" s="404">
        <v>80</v>
      </c>
      <c r="E239" s="228"/>
    </row>
    <row r="240" spans="1:5" x14ac:dyDescent="0.3">
      <c r="A240" s="247" t="s">
        <v>183</v>
      </c>
      <c r="B240" s="306" t="s">
        <v>175</v>
      </c>
      <c r="C240" s="472" t="s">
        <v>391</v>
      </c>
      <c r="D240" s="404">
        <v>105</v>
      </c>
      <c r="E240" s="228"/>
    </row>
    <row r="241" spans="1:5" x14ac:dyDescent="0.3">
      <c r="A241" s="247" t="s">
        <v>184</v>
      </c>
      <c r="B241" s="306" t="s">
        <v>341</v>
      </c>
      <c r="C241" s="472" t="s">
        <v>391</v>
      </c>
      <c r="D241" s="404">
        <v>140</v>
      </c>
      <c r="E241" s="228"/>
    </row>
    <row r="242" spans="1:5" ht="31.2" x14ac:dyDescent="0.3">
      <c r="A242" s="247" t="s">
        <v>876</v>
      </c>
      <c r="B242" s="248" t="s">
        <v>122</v>
      </c>
      <c r="C242" s="472" t="s">
        <v>120</v>
      </c>
      <c r="D242" s="404">
        <v>235</v>
      </c>
      <c r="E242" s="228"/>
    </row>
    <row r="243" spans="1:5" ht="31.2" x14ac:dyDescent="0.3">
      <c r="A243" s="247" t="s">
        <v>77</v>
      </c>
      <c r="B243" s="248" t="s">
        <v>123</v>
      </c>
      <c r="C243" s="472" t="s">
        <v>115</v>
      </c>
      <c r="D243" s="404">
        <v>150</v>
      </c>
      <c r="E243" s="228"/>
    </row>
    <row r="244" spans="1:5" ht="31.2" x14ac:dyDescent="0.3">
      <c r="A244" s="247" t="s">
        <v>48</v>
      </c>
      <c r="B244" s="248" t="s">
        <v>357</v>
      </c>
      <c r="C244" s="472"/>
      <c r="D244" s="303"/>
      <c r="E244" s="228"/>
    </row>
    <row r="245" spans="1:5" x14ac:dyDescent="0.3">
      <c r="A245" s="316" t="s">
        <v>188</v>
      </c>
      <c r="B245" s="306">
        <v>15</v>
      </c>
      <c r="C245" s="472" t="s">
        <v>432</v>
      </c>
      <c r="D245" s="404">
        <v>320</v>
      </c>
      <c r="E245" s="228"/>
    </row>
    <row r="246" spans="1:5" x14ac:dyDescent="0.3">
      <c r="A246" s="316" t="s">
        <v>189</v>
      </c>
      <c r="B246" s="306">
        <v>20</v>
      </c>
      <c r="C246" s="472" t="s">
        <v>391</v>
      </c>
      <c r="D246" s="404">
        <v>365</v>
      </c>
      <c r="E246" s="228"/>
    </row>
    <row r="247" spans="1:5" x14ac:dyDescent="0.3">
      <c r="A247" s="316" t="s">
        <v>190</v>
      </c>
      <c r="B247" s="306">
        <v>25</v>
      </c>
      <c r="C247" s="472" t="s">
        <v>391</v>
      </c>
      <c r="D247" s="404">
        <v>410</v>
      </c>
      <c r="E247" s="228"/>
    </row>
    <row r="248" spans="1:5" x14ac:dyDescent="0.3">
      <c r="A248" s="316" t="s">
        <v>356</v>
      </c>
      <c r="B248" s="306">
        <v>32</v>
      </c>
      <c r="C248" s="472" t="s">
        <v>391</v>
      </c>
      <c r="D248" s="404">
        <v>425</v>
      </c>
      <c r="E248" s="228"/>
    </row>
    <row r="249" spans="1:5" ht="31.2" x14ac:dyDescent="0.3">
      <c r="A249" s="316">
        <v>223</v>
      </c>
      <c r="B249" s="248" t="s">
        <v>359</v>
      </c>
      <c r="C249" s="472"/>
      <c r="D249" s="303"/>
      <c r="E249" s="228"/>
    </row>
    <row r="250" spans="1:5" x14ac:dyDescent="0.3">
      <c r="A250" s="316" t="s">
        <v>191</v>
      </c>
      <c r="B250" s="306">
        <v>15</v>
      </c>
      <c r="C250" s="472" t="s">
        <v>391</v>
      </c>
      <c r="D250" s="404">
        <v>555</v>
      </c>
      <c r="E250" s="228"/>
    </row>
    <row r="251" spans="1:5" x14ac:dyDescent="0.3">
      <c r="A251" s="316" t="s">
        <v>192</v>
      </c>
      <c r="B251" s="306">
        <v>20</v>
      </c>
      <c r="C251" s="472" t="s">
        <v>391</v>
      </c>
      <c r="D251" s="404">
        <v>640</v>
      </c>
      <c r="E251" s="228"/>
    </row>
    <row r="252" spans="1:5" x14ac:dyDescent="0.3">
      <c r="A252" s="316" t="s">
        <v>193</v>
      </c>
      <c r="B252" s="306">
        <v>25</v>
      </c>
      <c r="C252" s="472" t="s">
        <v>391</v>
      </c>
      <c r="D252" s="404">
        <v>660</v>
      </c>
      <c r="E252" s="228"/>
    </row>
    <row r="253" spans="1:5" x14ac:dyDescent="0.3">
      <c r="A253" s="316" t="s">
        <v>360</v>
      </c>
      <c r="B253" s="306">
        <v>32</v>
      </c>
      <c r="C253" s="472" t="s">
        <v>391</v>
      </c>
      <c r="D253" s="404">
        <v>780</v>
      </c>
      <c r="E253" s="228"/>
    </row>
    <row r="254" spans="1:5" x14ac:dyDescent="0.3">
      <c r="A254" s="316" t="s">
        <v>361</v>
      </c>
      <c r="B254" s="306" t="s">
        <v>362</v>
      </c>
      <c r="C254" s="472" t="s">
        <v>391</v>
      </c>
      <c r="D254" s="404">
        <v>1025</v>
      </c>
      <c r="E254" s="228"/>
    </row>
    <row r="255" spans="1:5" ht="31.2" x14ac:dyDescent="0.3">
      <c r="A255" s="316">
        <v>224</v>
      </c>
      <c r="B255" s="248" t="s">
        <v>297</v>
      </c>
      <c r="C255" s="472"/>
      <c r="D255" s="303"/>
      <c r="E255" s="228"/>
    </row>
    <row r="256" spans="1:5" ht="31.2" x14ac:dyDescent="0.3">
      <c r="A256" s="316" t="s">
        <v>194</v>
      </c>
      <c r="B256" s="306">
        <v>15</v>
      </c>
      <c r="C256" s="472" t="s">
        <v>124</v>
      </c>
      <c r="D256" s="404">
        <v>205</v>
      </c>
      <c r="E256" s="228"/>
    </row>
    <row r="257" spans="1:5" x14ac:dyDescent="0.3">
      <c r="A257" s="316" t="s">
        <v>195</v>
      </c>
      <c r="B257" s="306">
        <v>20</v>
      </c>
      <c r="C257" s="472" t="s">
        <v>391</v>
      </c>
      <c r="D257" s="404">
        <v>220</v>
      </c>
      <c r="E257" s="228"/>
    </row>
    <row r="258" spans="1:5" x14ac:dyDescent="0.3">
      <c r="A258" s="316" t="s">
        <v>196</v>
      </c>
      <c r="B258" s="306">
        <v>25</v>
      </c>
      <c r="C258" s="472" t="s">
        <v>391</v>
      </c>
      <c r="D258" s="404">
        <v>250</v>
      </c>
      <c r="E258" s="228"/>
    </row>
    <row r="259" spans="1:5" ht="31.2" x14ac:dyDescent="0.3">
      <c r="A259" s="316">
        <v>225</v>
      </c>
      <c r="B259" s="248" t="s">
        <v>298</v>
      </c>
      <c r="C259" s="472"/>
      <c r="D259" s="303"/>
      <c r="E259" s="228"/>
    </row>
    <row r="260" spans="1:5" ht="46.8" x14ac:dyDescent="0.3">
      <c r="A260" s="316" t="s">
        <v>197</v>
      </c>
      <c r="B260" s="306">
        <v>15</v>
      </c>
      <c r="C260" s="472" t="s">
        <v>125</v>
      </c>
      <c r="D260" s="404">
        <v>245</v>
      </c>
      <c r="E260" s="228"/>
    </row>
    <row r="261" spans="1:5" x14ac:dyDescent="0.3">
      <c r="A261" s="316" t="s">
        <v>198</v>
      </c>
      <c r="B261" s="306">
        <v>20</v>
      </c>
      <c r="C261" s="472" t="s">
        <v>391</v>
      </c>
      <c r="D261" s="404">
        <v>285</v>
      </c>
      <c r="E261" s="228"/>
    </row>
    <row r="262" spans="1:5" x14ac:dyDescent="0.3">
      <c r="A262" s="316" t="s">
        <v>199</v>
      </c>
      <c r="B262" s="306">
        <v>25</v>
      </c>
      <c r="C262" s="472" t="s">
        <v>391</v>
      </c>
      <c r="D262" s="404">
        <v>330</v>
      </c>
      <c r="E262" s="228"/>
    </row>
    <row r="263" spans="1:5" ht="46.8" x14ac:dyDescent="0.3">
      <c r="A263" s="247" t="s">
        <v>79</v>
      </c>
      <c r="B263" s="248" t="s">
        <v>669</v>
      </c>
      <c r="C263" s="472" t="s">
        <v>408</v>
      </c>
      <c r="D263" s="404">
        <v>165</v>
      </c>
      <c r="E263" s="228"/>
    </row>
    <row r="264" spans="1:5" ht="46.8" x14ac:dyDescent="0.3">
      <c r="A264" s="247" t="s">
        <v>81</v>
      </c>
      <c r="B264" s="248" t="s">
        <v>668</v>
      </c>
      <c r="C264" s="472" t="s">
        <v>391</v>
      </c>
      <c r="D264" s="404">
        <v>190</v>
      </c>
      <c r="E264" s="228"/>
    </row>
    <row r="265" spans="1:5" ht="46.8" x14ac:dyDescent="0.3">
      <c r="A265" s="247" t="s">
        <v>83</v>
      </c>
      <c r="B265" s="248" t="s">
        <v>126</v>
      </c>
      <c r="C265" s="472" t="s">
        <v>408</v>
      </c>
      <c r="D265" s="303"/>
      <c r="E265" s="228"/>
    </row>
    <row r="266" spans="1:5" x14ac:dyDescent="0.3">
      <c r="A266" s="247" t="s">
        <v>200</v>
      </c>
      <c r="B266" s="306">
        <v>15</v>
      </c>
      <c r="C266" s="472" t="s">
        <v>391</v>
      </c>
      <c r="D266" s="404">
        <v>225</v>
      </c>
      <c r="E266" s="228"/>
    </row>
    <row r="267" spans="1:5" x14ac:dyDescent="0.3">
      <c r="A267" s="247" t="s">
        <v>201</v>
      </c>
      <c r="B267" s="306">
        <v>20</v>
      </c>
      <c r="C267" s="472" t="s">
        <v>391</v>
      </c>
      <c r="D267" s="404">
        <v>245</v>
      </c>
      <c r="E267" s="228"/>
    </row>
    <row r="268" spans="1:5" x14ac:dyDescent="0.3">
      <c r="A268" s="247" t="s">
        <v>202</v>
      </c>
      <c r="B268" s="306">
        <v>25</v>
      </c>
      <c r="C268" s="472" t="s">
        <v>391</v>
      </c>
      <c r="D268" s="404">
        <v>260</v>
      </c>
      <c r="E268" s="228"/>
    </row>
    <row r="269" spans="1:5" ht="62.4" x14ac:dyDescent="0.3">
      <c r="A269" s="247" t="s">
        <v>884</v>
      </c>
      <c r="B269" s="248" t="s">
        <v>160</v>
      </c>
      <c r="C269" s="472"/>
      <c r="D269" s="303"/>
      <c r="E269" s="228"/>
    </row>
    <row r="270" spans="1:5" x14ac:dyDescent="0.3">
      <c r="A270" s="247" t="s">
        <v>203</v>
      </c>
      <c r="B270" s="306">
        <v>15</v>
      </c>
      <c r="C270" s="472" t="s">
        <v>391</v>
      </c>
      <c r="D270" s="404">
        <v>250</v>
      </c>
      <c r="E270" s="228"/>
    </row>
    <row r="271" spans="1:5" x14ac:dyDescent="0.3">
      <c r="A271" s="247" t="s">
        <v>204</v>
      </c>
      <c r="B271" s="306">
        <v>20</v>
      </c>
      <c r="C271" s="472" t="s">
        <v>391</v>
      </c>
      <c r="D271" s="404">
        <v>270</v>
      </c>
      <c r="E271" s="228"/>
    </row>
    <row r="272" spans="1:5" x14ac:dyDescent="0.3">
      <c r="A272" s="247" t="s">
        <v>205</v>
      </c>
      <c r="B272" s="306">
        <v>25</v>
      </c>
      <c r="C272" s="472" t="s">
        <v>391</v>
      </c>
      <c r="D272" s="404">
        <v>285</v>
      </c>
      <c r="E272" s="228"/>
    </row>
    <row r="273" spans="1:5" ht="46.8" x14ac:dyDescent="0.3">
      <c r="A273" s="247" t="s">
        <v>885</v>
      </c>
      <c r="B273" s="248" t="s">
        <v>161</v>
      </c>
      <c r="C273" s="472" t="s">
        <v>391</v>
      </c>
      <c r="D273" s="404">
        <v>25</v>
      </c>
      <c r="E273" s="228"/>
    </row>
    <row r="274" spans="1:5" ht="31.2" x14ac:dyDescent="0.3">
      <c r="A274" s="247" t="s">
        <v>84</v>
      </c>
      <c r="B274" s="248" t="s">
        <v>254</v>
      </c>
      <c r="C274" s="472" t="s">
        <v>408</v>
      </c>
      <c r="D274" s="404">
        <v>235</v>
      </c>
      <c r="E274" s="228"/>
    </row>
    <row r="275" spans="1:5" ht="31.2" x14ac:dyDescent="0.3">
      <c r="A275" s="247" t="s">
        <v>85</v>
      </c>
      <c r="B275" s="248" t="s">
        <v>255</v>
      </c>
      <c r="C275" s="472" t="s">
        <v>391</v>
      </c>
      <c r="D275" s="404">
        <v>440</v>
      </c>
      <c r="E275" s="228"/>
    </row>
    <row r="276" spans="1:5" ht="31.2" x14ac:dyDescent="0.3">
      <c r="A276" s="247" t="s">
        <v>86</v>
      </c>
      <c r="B276" s="248" t="s">
        <v>299</v>
      </c>
      <c r="C276" s="472" t="s">
        <v>391</v>
      </c>
      <c r="D276" s="404">
        <v>95</v>
      </c>
      <c r="E276" s="228"/>
    </row>
    <row r="277" spans="1:5" x14ac:dyDescent="0.3">
      <c r="A277" s="247" t="s">
        <v>50</v>
      </c>
      <c r="B277" s="428" t="s">
        <v>300</v>
      </c>
      <c r="C277" s="472" t="s">
        <v>408</v>
      </c>
      <c r="D277" s="303"/>
      <c r="E277" s="228"/>
    </row>
    <row r="278" spans="1:5" x14ac:dyDescent="0.3">
      <c r="A278" s="247" t="s">
        <v>206</v>
      </c>
      <c r="B278" s="306">
        <v>15</v>
      </c>
      <c r="C278" s="472" t="s">
        <v>391</v>
      </c>
      <c r="D278" s="404">
        <v>175</v>
      </c>
      <c r="E278" s="228"/>
    </row>
    <row r="279" spans="1:5" x14ac:dyDescent="0.3">
      <c r="A279" s="247" t="s">
        <v>207</v>
      </c>
      <c r="B279" s="306">
        <v>20</v>
      </c>
      <c r="C279" s="472" t="s">
        <v>391</v>
      </c>
      <c r="D279" s="404">
        <v>190</v>
      </c>
      <c r="E279" s="228"/>
    </row>
    <row r="280" spans="1:5" x14ac:dyDescent="0.3">
      <c r="A280" s="247" t="s">
        <v>208</v>
      </c>
      <c r="B280" s="306">
        <v>25</v>
      </c>
      <c r="C280" s="472" t="s">
        <v>391</v>
      </c>
      <c r="D280" s="404">
        <v>215</v>
      </c>
      <c r="E280" s="228"/>
    </row>
    <row r="281" spans="1:5" x14ac:dyDescent="0.3">
      <c r="A281" s="247" t="s">
        <v>363</v>
      </c>
      <c r="B281" s="306" t="s">
        <v>364</v>
      </c>
      <c r="C281" s="472" t="s">
        <v>391</v>
      </c>
      <c r="D281" s="404">
        <v>305</v>
      </c>
      <c r="E281" s="228"/>
    </row>
    <row r="282" spans="1:5" x14ac:dyDescent="0.3">
      <c r="A282" s="247" t="s">
        <v>88</v>
      </c>
      <c r="B282" s="428" t="s">
        <v>301</v>
      </c>
      <c r="C282" s="472"/>
      <c r="D282" s="303"/>
      <c r="E282" s="228"/>
    </row>
    <row r="283" spans="1:5" x14ac:dyDescent="0.3">
      <c r="A283" s="247" t="s">
        <v>209</v>
      </c>
      <c r="B283" s="306">
        <v>15</v>
      </c>
      <c r="C283" s="472" t="s">
        <v>391</v>
      </c>
      <c r="D283" s="404">
        <v>245</v>
      </c>
      <c r="E283" s="228"/>
    </row>
    <row r="284" spans="1:5" x14ac:dyDescent="0.3">
      <c r="A284" s="247" t="s">
        <v>210</v>
      </c>
      <c r="B284" s="306">
        <v>20</v>
      </c>
      <c r="C284" s="472" t="s">
        <v>391</v>
      </c>
      <c r="D284" s="404">
        <v>260</v>
      </c>
      <c r="E284" s="228"/>
    </row>
    <row r="285" spans="1:5" x14ac:dyDescent="0.3">
      <c r="A285" s="247" t="s">
        <v>211</v>
      </c>
      <c r="B285" s="306">
        <v>25</v>
      </c>
      <c r="C285" s="472" t="s">
        <v>391</v>
      </c>
      <c r="D285" s="404">
        <v>330</v>
      </c>
      <c r="E285" s="228"/>
    </row>
    <row r="286" spans="1:5" ht="31.2" x14ac:dyDescent="0.3">
      <c r="A286" s="427">
        <v>236</v>
      </c>
      <c r="B286" s="275" t="s">
        <v>517</v>
      </c>
      <c r="C286" s="472" t="s">
        <v>648</v>
      </c>
      <c r="D286" s="303"/>
      <c r="E286" s="228"/>
    </row>
    <row r="287" spans="1:5" ht="31.2" x14ac:dyDescent="0.3">
      <c r="A287" s="427" t="s">
        <v>518</v>
      </c>
      <c r="B287" s="478" t="s">
        <v>649</v>
      </c>
      <c r="C287" s="472" t="s">
        <v>391</v>
      </c>
      <c r="D287" s="303">
        <v>940</v>
      </c>
      <c r="E287" s="228"/>
    </row>
    <row r="288" spans="1:5" ht="31.2" x14ac:dyDescent="0.3">
      <c r="A288" s="427" t="s">
        <v>519</v>
      </c>
      <c r="B288" s="478" t="s">
        <v>650</v>
      </c>
      <c r="C288" s="472" t="s">
        <v>391</v>
      </c>
      <c r="D288" s="303">
        <v>970</v>
      </c>
      <c r="E288" s="228"/>
    </row>
    <row r="289" spans="1:5" ht="31.2" x14ac:dyDescent="0.3">
      <c r="A289" s="427" t="s">
        <v>520</v>
      </c>
      <c r="B289" s="478" t="s">
        <v>651</v>
      </c>
      <c r="C289" s="472" t="s">
        <v>391</v>
      </c>
      <c r="D289" s="303">
        <v>1070</v>
      </c>
      <c r="E289" s="228"/>
    </row>
    <row r="290" spans="1:5" ht="31.2" x14ac:dyDescent="0.3">
      <c r="A290" s="427" t="s">
        <v>521</v>
      </c>
      <c r="B290" s="478" t="s">
        <v>652</v>
      </c>
      <c r="C290" s="472" t="s">
        <v>391</v>
      </c>
      <c r="D290" s="303">
        <v>920</v>
      </c>
      <c r="E290" s="228"/>
    </row>
    <row r="291" spans="1:5" ht="31.2" x14ac:dyDescent="0.3">
      <c r="A291" s="427" t="s">
        <v>522</v>
      </c>
      <c r="B291" s="478" t="s">
        <v>653</v>
      </c>
      <c r="C291" s="472" t="s">
        <v>391</v>
      </c>
      <c r="D291" s="303">
        <v>945</v>
      </c>
      <c r="E291" s="228"/>
    </row>
    <row r="292" spans="1:5" ht="31.2" x14ac:dyDescent="0.3">
      <c r="A292" s="427" t="s">
        <v>523</v>
      </c>
      <c r="B292" s="478" t="s">
        <v>654</v>
      </c>
      <c r="C292" s="472" t="s">
        <v>391</v>
      </c>
      <c r="D292" s="303">
        <v>1040</v>
      </c>
      <c r="E292" s="228"/>
    </row>
    <row r="293" spans="1:5" ht="31.2" x14ac:dyDescent="0.3">
      <c r="A293" s="427" t="s">
        <v>524</v>
      </c>
      <c r="B293" s="478" t="s">
        <v>655</v>
      </c>
      <c r="C293" s="472" t="s">
        <v>391</v>
      </c>
      <c r="D293" s="303">
        <v>855</v>
      </c>
      <c r="E293" s="228"/>
    </row>
    <row r="294" spans="1:5" ht="31.2" x14ac:dyDescent="0.3">
      <c r="A294" s="427" t="s">
        <v>525</v>
      </c>
      <c r="B294" s="478" t="s">
        <v>656</v>
      </c>
      <c r="C294" s="472" t="s">
        <v>391</v>
      </c>
      <c r="D294" s="303">
        <v>865</v>
      </c>
      <c r="E294" s="228"/>
    </row>
    <row r="295" spans="1:5" ht="31.2" x14ac:dyDescent="0.3">
      <c r="A295" s="427" t="s">
        <v>526</v>
      </c>
      <c r="B295" s="478" t="s">
        <v>657</v>
      </c>
      <c r="C295" s="472" t="s">
        <v>391</v>
      </c>
      <c r="D295" s="303">
        <v>890</v>
      </c>
      <c r="E295" s="228"/>
    </row>
    <row r="296" spans="1:5" ht="31.2" x14ac:dyDescent="0.3">
      <c r="A296" s="427" t="s">
        <v>527</v>
      </c>
      <c r="B296" s="478" t="s">
        <v>147</v>
      </c>
      <c r="C296" s="472" t="s">
        <v>391</v>
      </c>
      <c r="D296" s="303">
        <v>845</v>
      </c>
      <c r="E296" s="228"/>
    </row>
    <row r="297" spans="1:5" ht="31.2" x14ac:dyDescent="0.3">
      <c r="A297" s="427" t="s">
        <v>528</v>
      </c>
      <c r="B297" s="478" t="s">
        <v>148</v>
      </c>
      <c r="C297" s="472" t="s">
        <v>391</v>
      </c>
      <c r="D297" s="303">
        <v>855</v>
      </c>
      <c r="E297" s="228"/>
    </row>
    <row r="298" spans="1:5" ht="31.2" x14ac:dyDescent="0.3">
      <c r="A298" s="427" t="s">
        <v>529</v>
      </c>
      <c r="B298" s="478" t="s">
        <v>149</v>
      </c>
      <c r="C298" s="472" t="s">
        <v>391</v>
      </c>
      <c r="D298" s="303">
        <v>865</v>
      </c>
      <c r="E298" s="228"/>
    </row>
    <row r="299" spans="1:5" ht="31.2" x14ac:dyDescent="0.3">
      <c r="A299" s="427" t="s">
        <v>273</v>
      </c>
      <c r="B299" s="478" t="s">
        <v>150</v>
      </c>
      <c r="C299" s="472" t="s">
        <v>391</v>
      </c>
      <c r="D299" s="303">
        <v>880</v>
      </c>
      <c r="E299" s="228"/>
    </row>
    <row r="300" spans="1:5" ht="31.2" x14ac:dyDescent="0.3">
      <c r="A300" s="427" t="s">
        <v>274</v>
      </c>
      <c r="B300" s="478" t="s">
        <v>151</v>
      </c>
      <c r="C300" s="472" t="s">
        <v>391</v>
      </c>
      <c r="D300" s="303">
        <v>890</v>
      </c>
      <c r="E300" s="228"/>
    </row>
    <row r="301" spans="1:5" ht="31.2" x14ac:dyDescent="0.3">
      <c r="A301" s="427">
        <v>237</v>
      </c>
      <c r="B301" s="275" t="s">
        <v>530</v>
      </c>
      <c r="C301" s="472" t="s">
        <v>648</v>
      </c>
      <c r="D301" s="303"/>
      <c r="E301" s="228"/>
    </row>
    <row r="302" spans="1:5" ht="31.2" x14ac:dyDescent="0.3">
      <c r="A302" s="427" t="s">
        <v>531</v>
      </c>
      <c r="B302" s="478" t="s">
        <v>658</v>
      </c>
      <c r="C302" s="472" t="s">
        <v>391</v>
      </c>
      <c r="D302" s="303">
        <v>985</v>
      </c>
      <c r="E302" s="228"/>
    </row>
    <row r="303" spans="1:5" ht="31.2" x14ac:dyDescent="0.3">
      <c r="A303" s="427" t="s">
        <v>532</v>
      </c>
      <c r="B303" s="478" t="s">
        <v>650</v>
      </c>
      <c r="C303" s="472" t="s">
        <v>391</v>
      </c>
      <c r="D303" s="303">
        <v>1015</v>
      </c>
      <c r="E303" s="228"/>
    </row>
    <row r="304" spans="1:5" ht="31.2" x14ac:dyDescent="0.3">
      <c r="A304" s="427" t="s">
        <v>533</v>
      </c>
      <c r="B304" s="478" t="s">
        <v>659</v>
      </c>
      <c r="C304" s="472" t="s">
        <v>391</v>
      </c>
      <c r="D304" s="303">
        <v>1115</v>
      </c>
      <c r="E304" s="228"/>
    </row>
    <row r="305" spans="1:5" ht="31.2" x14ac:dyDescent="0.3">
      <c r="A305" s="427" t="s">
        <v>534</v>
      </c>
      <c r="B305" s="478" t="s">
        <v>660</v>
      </c>
      <c r="C305" s="472" t="s">
        <v>391</v>
      </c>
      <c r="D305" s="303">
        <v>965</v>
      </c>
      <c r="E305" s="228"/>
    </row>
    <row r="306" spans="1:5" ht="31.2" x14ac:dyDescent="0.3">
      <c r="A306" s="427" t="s">
        <v>535</v>
      </c>
      <c r="B306" s="478" t="s">
        <v>661</v>
      </c>
      <c r="C306" s="472" t="s">
        <v>391</v>
      </c>
      <c r="D306" s="303">
        <v>990</v>
      </c>
      <c r="E306" s="228"/>
    </row>
    <row r="307" spans="1:5" ht="31.2" x14ac:dyDescent="0.3">
      <c r="A307" s="427" t="s">
        <v>536</v>
      </c>
      <c r="B307" s="478" t="s">
        <v>662</v>
      </c>
      <c r="C307" s="472" t="s">
        <v>391</v>
      </c>
      <c r="D307" s="303">
        <v>1085</v>
      </c>
      <c r="E307" s="228"/>
    </row>
    <row r="308" spans="1:5" ht="31.2" x14ac:dyDescent="0.3">
      <c r="A308" s="427" t="s">
        <v>537</v>
      </c>
      <c r="B308" s="478" t="s">
        <v>655</v>
      </c>
      <c r="C308" s="472" t="s">
        <v>391</v>
      </c>
      <c r="D308" s="303">
        <v>900</v>
      </c>
      <c r="E308" s="228"/>
    </row>
    <row r="309" spans="1:5" ht="31.2" x14ac:dyDescent="0.3">
      <c r="A309" s="427" t="s">
        <v>538</v>
      </c>
      <c r="B309" s="478" t="s">
        <v>656</v>
      </c>
      <c r="C309" s="472" t="s">
        <v>391</v>
      </c>
      <c r="D309" s="303">
        <v>910</v>
      </c>
      <c r="E309" s="228"/>
    </row>
    <row r="310" spans="1:5" ht="31.2" x14ac:dyDescent="0.3">
      <c r="A310" s="427" t="s">
        <v>539</v>
      </c>
      <c r="B310" s="478" t="s">
        <v>657</v>
      </c>
      <c r="C310" s="472" t="s">
        <v>391</v>
      </c>
      <c r="D310" s="303">
        <v>935</v>
      </c>
      <c r="E310" s="228"/>
    </row>
    <row r="311" spans="1:5" ht="31.2" x14ac:dyDescent="0.3">
      <c r="A311" s="427" t="s">
        <v>540</v>
      </c>
      <c r="B311" s="478" t="s">
        <v>147</v>
      </c>
      <c r="C311" s="472" t="s">
        <v>391</v>
      </c>
      <c r="D311" s="303">
        <v>890</v>
      </c>
      <c r="E311" s="228"/>
    </row>
    <row r="312" spans="1:5" ht="31.2" x14ac:dyDescent="0.3">
      <c r="A312" s="427" t="s">
        <v>541</v>
      </c>
      <c r="B312" s="478" t="s">
        <v>148</v>
      </c>
      <c r="C312" s="472" t="s">
        <v>391</v>
      </c>
      <c r="D312" s="303">
        <v>900</v>
      </c>
      <c r="E312" s="228"/>
    </row>
    <row r="313" spans="1:5" ht="31.2" x14ac:dyDescent="0.3">
      <c r="A313" s="427" t="s">
        <v>542</v>
      </c>
      <c r="B313" s="478" t="s">
        <v>149</v>
      </c>
      <c r="C313" s="472" t="s">
        <v>391</v>
      </c>
      <c r="D313" s="303">
        <v>910</v>
      </c>
      <c r="E313" s="228"/>
    </row>
    <row r="314" spans="1:5" ht="31.2" x14ac:dyDescent="0.3">
      <c r="A314" s="427" t="s">
        <v>275</v>
      </c>
      <c r="B314" s="478" t="s">
        <v>150</v>
      </c>
      <c r="C314" s="472" t="s">
        <v>391</v>
      </c>
      <c r="D314" s="303">
        <v>925</v>
      </c>
      <c r="E314" s="228"/>
    </row>
    <row r="315" spans="1:5" ht="31.2" x14ac:dyDescent="0.3">
      <c r="A315" s="427" t="s">
        <v>276</v>
      </c>
      <c r="B315" s="478" t="s">
        <v>151</v>
      </c>
      <c r="C315" s="472" t="s">
        <v>391</v>
      </c>
      <c r="D315" s="303">
        <v>935</v>
      </c>
      <c r="E315" s="228"/>
    </row>
    <row r="316" spans="1:5" ht="31.2" x14ac:dyDescent="0.3">
      <c r="A316" s="427">
        <v>238</v>
      </c>
      <c r="B316" s="275" t="s">
        <v>543</v>
      </c>
      <c r="C316" s="472" t="s">
        <v>401</v>
      </c>
      <c r="D316" s="303"/>
      <c r="E316" s="228"/>
    </row>
    <row r="317" spans="1:5" ht="31.2" x14ac:dyDescent="0.3">
      <c r="A317" s="427" t="s">
        <v>227</v>
      </c>
      <c r="B317" s="478" t="s">
        <v>658</v>
      </c>
      <c r="C317" s="472" t="s">
        <v>391</v>
      </c>
      <c r="D317" s="303">
        <v>460</v>
      </c>
      <c r="E317" s="228"/>
    </row>
    <row r="318" spans="1:5" ht="31.2" x14ac:dyDescent="0.3">
      <c r="A318" s="427" t="s">
        <v>228</v>
      </c>
      <c r="B318" s="478" t="s">
        <v>650</v>
      </c>
      <c r="C318" s="472" t="s">
        <v>391</v>
      </c>
      <c r="D318" s="303">
        <v>490</v>
      </c>
      <c r="E318" s="228"/>
    </row>
    <row r="319" spans="1:5" ht="31.2" x14ac:dyDescent="0.3">
      <c r="A319" s="427" t="s">
        <v>229</v>
      </c>
      <c r="B319" s="478" t="s">
        <v>663</v>
      </c>
      <c r="C319" s="472" t="s">
        <v>391</v>
      </c>
      <c r="D319" s="303">
        <v>590</v>
      </c>
      <c r="E319" s="228"/>
    </row>
    <row r="320" spans="1:5" ht="31.2" x14ac:dyDescent="0.3">
      <c r="A320" s="427" t="s">
        <v>544</v>
      </c>
      <c r="B320" s="478" t="s">
        <v>652</v>
      </c>
      <c r="C320" s="472" t="s">
        <v>391</v>
      </c>
      <c r="D320" s="303">
        <v>440</v>
      </c>
      <c r="E320" s="228"/>
    </row>
    <row r="321" spans="1:5" ht="31.2" x14ac:dyDescent="0.3">
      <c r="A321" s="427" t="s">
        <v>545</v>
      </c>
      <c r="B321" s="478" t="s">
        <v>664</v>
      </c>
      <c r="C321" s="472" t="s">
        <v>391</v>
      </c>
      <c r="D321" s="303">
        <v>460</v>
      </c>
      <c r="E321" s="228"/>
    </row>
    <row r="322" spans="1:5" ht="31.2" x14ac:dyDescent="0.3">
      <c r="A322" s="427" t="s">
        <v>546</v>
      </c>
      <c r="B322" s="478" t="s">
        <v>654</v>
      </c>
      <c r="C322" s="472" t="s">
        <v>391</v>
      </c>
      <c r="D322" s="303">
        <v>555</v>
      </c>
      <c r="E322" s="228"/>
    </row>
    <row r="323" spans="1:5" ht="31.2" x14ac:dyDescent="0.3">
      <c r="A323" s="427" t="s">
        <v>547</v>
      </c>
      <c r="B323" s="478" t="s">
        <v>655</v>
      </c>
      <c r="C323" s="472" t="s">
        <v>391</v>
      </c>
      <c r="D323" s="303">
        <v>370</v>
      </c>
      <c r="E323" s="228"/>
    </row>
    <row r="324" spans="1:5" ht="31.2" x14ac:dyDescent="0.3">
      <c r="A324" s="427" t="s">
        <v>548</v>
      </c>
      <c r="B324" s="478" t="s">
        <v>656</v>
      </c>
      <c r="C324" s="472" t="s">
        <v>391</v>
      </c>
      <c r="D324" s="303">
        <v>385</v>
      </c>
      <c r="E324" s="228"/>
    </row>
    <row r="325" spans="1:5" ht="31.2" x14ac:dyDescent="0.3">
      <c r="A325" s="427" t="s">
        <v>549</v>
      </c>
      <c r="B325" s="478" t="s">
        <v>657</v>
      </c>
      <c r="C325" s="472" t="s">
        <v>391</v>
      </c>
      <c r="D325" s="303">
        <v>410</v>
      </c>
      <c r="E325" s="228"/>
    </row>
    <row r="326" spans="1:5" ht="31.2" x14ac:dyDescent="0.3">
      <c r="A326" s="427" t="s">
        <v>550</v>
      </c>
      <c r="B326" s="478" t="s">
        <v>147</v>
      </c>
      <c r="C326" s="472" t="s">
        <v>391</v>
      </c>
      <c r="D326" s="303">
        <v>365</v>
      </c>
      <c r="E326" s="228"/>
    </row>
    <row r="327" spans="1:5" ht="31.2" x14ac:dyDescent="0.3">
      <c r="A327" s="427" t="s">
        <v>551</v>
      </c>
      <c r="B327" s="478" t="s">
        <v>148</v>
      </c>
      <c r="C327" s="472" t="s">
        <v>391</v>
      </c>
      <c r="D327" s="303">
        <v>370</v>
      </c>
      <c r="E327" s="228"/>
    </row>
    <row r="328" spans="1:5" ht="31.2" x14ac:dyDescent="0.3">
      <c r="A328" s="427" t="s">
        <v>552</v>
      </c>
      <c r="B328" s="478" t="s">
        <v>149</v>
      </c>
      <c r="C328" s="472" t="s">
        <v>391</v>
      </c>
      <c r="D328" s="303">
        <v>385</v>
      </c>
      <c r="E328" s="228"/>
    </row>
    <row r="329" spans="1:5" ht="31.2" x14ac:dyDescent="0.3">
      <c r="A329" s="427" t="s">
        <v>277</v>
      </c>
      <c r="B329" s="478" t="s">
        <v>150</v>
      </c>
      <c r="C329" s="472" t="s">
        <v>391</v>
      </c>
      <c r="D329" s="303">
        <v>400</v>
      </c>
      <c r="E329" s="228"/>
    </row>
    <row r="330" spans="1:5" ht="31.2" x14ac:dyDescent="0.3">
      <c r="A330" s="427" t="s">
        <v>278</v>
      </c>
      <c r="B330" s="478" t="s">
        <v>151</v>
      </c>
      <c r="C330" s="472" t="s">
        <v>391</v>
      </c>
      <c r="D330" s="303">
        <v>410</v>
      </c>
      <c r="E330" s="228"/>
    </row>
    <row r="331" spans="1:5" ht="46.8" x14ac:dyDescent="0.3">
      <c r="A331" s="427">
        <v>239</v>
      </c>
      <c r="B331" s="275" t="s">
        <v>335</v>
      </c>
      <c r="C331" s="472" t="s">
        <v>648</v>
      </c>
      <c r="D331" s="303"/>
      <c r="E331" s="228"/>
    </row>
    <row r="332" spans="1:5" ht="31.2" x14ac:dyDescent="0.3">
      <c r="A332" s="427" t="s">
        <v>230</v>
      </c>
      <c r="B332" s="478" t="s">
        <v>649</v>
      </c>
      <c r="C332" s="472" t="s">
        <v>391</v>
      </c>
      <c r="D332" s="303">
        <v>385</v>
      </c>
      <c r="E332" s="228"/>
    </row>
    <row r="333" spans="1:5" ht="31.2" x14ac:dyDescent="0.3">
      <c r="A333" s="427" t="s">
        <v>231</v>
      </c>
      <c r="B333" s="478" t="s">
        <v>650</v>
      </c>
      <c r="C333" s="472" t="s">
        <v>391</v>
      </c>
      <c r="D333" s="303">
        <v>415</v>
      </c>
      <c r="E333" s="228"/>
    </row>
    <row r="334" spans="1:5" ht="31.2" x14ac:dyDescent="0.3">
      <c r="A334" s="427" t="s">
        <v>232</v>
      </c>
      <c r="B334" s="478" t="s">
        <v>651</v>
      </c>
      <c r="C334" s="472" t="s">
        <v>391</v>
      </c>
      <c r="D334" s="303">
        <v>515</v>
      </c>
      <c r="E334" s="228"/>
    </row>
    <row r="335" spans="1:5" ht="31.2" x14ac:dyDescent="0.3">
      <c r="A335" s="427" t="s">
        <v>597</v>
      </c>
      <c r="B335" s="478" t="s">
        <v>652</v>
      </c>
      <c r="C335" s="472" t="s">
        <v>391</v>
      </c>
      <c r="D335" s="303">
        <v>365</v>
      </c>
      <c r="E335" s="228"/>
    </row>
    <row r="336" spans="1:5" ht="31.2" x14ac:dyDescent="0.3">
      <c r="A336" s="427" t="s">
        <v>599</v>
      </c>
      <c r="B336" s="478" t="s">
        <v>653</v>
      </c>
      <c r="C336" s="472" t="s">
        <v>391</v>
      </c>
      <c r="D336" s="303">
        <v>390</v>
      </c>
      <c r="E336" s="228"/>
    </row>
    <row r="337" spans="1:5" ht="31.2" x14ac:dyDescent="0.3">
      <c r="A337" s="427" t="s">
        <v>601</v>
      </c>
      <c r="B337" s="478" t="s">
        <v>654</v>
      </c>
      <c r="C337" s="472" t="s">
        <v>391</v>
      </c>
      <c r="D337" s="303">
        <v>485</v>
      </c>
      <c r="E337" s="228"/>
    </row>
    <row r="338" spans="1:5" ht="31.2" x14ac:dyDescent="0.3">
      <c r="A338" s="427" t="s">
        <v>603</v>
      </c>
      <c r="B338" s="478" t="s">
        <v>655</v>
      </c>
      <c r="C338" s="472" t="s">
        <v>391</v>
      </c>
      <c r="D338" s="303">
        <v>300</v>
      </c>
      <c r="E338" s="228"/>
    </row>
    <row r="339" spans="1:5" ht="31.2" x14ac:dyDescent="0.3">
      <c r="A339" s="427" t="s">
        <v>605</v>
      </c>
      <c r="B339" s="478" t="s">
        <v>656</v>
      </c>
      <c r="C339" s="472" t="s">
        <v>391</v>
      </c>
      <c r="D339" s="303">
        <v>310</v>
      </c>
      <c r="E339" s="228"/>
    </row>
    <row r="340" spans="1:5" ht="31.2" x14ac:dyDescent="0.3">
      <c r="A340" s="427" t="s">
        <v>607</v>
      </c>
      <c r="B340" s="478" t="s">
        <v>657</v>
      </c>
      <c r="C340" s="472" t="s">
        <v>391</v>
      </c>
      <c r="D340" s="303">
        <v>335</v>
      </c>
      <c r="E340" s="228"/>
    </row>
    <row r="341" spans="1:5" ht="31.2" x14ac:dyDescent="0.3">
      <c r="A341" s="427" t="s">
        <v>285</v>
      </c>
      <c r="B341" s="478" t="s">
        <v>147</v>
      </c>
      <c r="C341" s="472" t="s">
        <v>391</v>
      </c>
      <c r="D341" s="303">
        <v>290</v>
      </c>
      <c r="E341" s="228"/>
    </row>
    <row r="342" spans="1:5" ht="31.2" x14ac:dyDescent="0.3">
      <c r="A342" s="427" t="s">
        <v>286</v>
      </c>
      <c r="B342" s="478" t="s">
        <v>148</v>
      </c>
      <c r="C342" s="472" t="s">
        <v>391</v>
      </c>
      <c r="D342" s="303">
        <v>300</v>
      </c>
      <c r="E342" s="228"/>
    </row>
    <row r="343" spans="1:5" ht="31.2" x14ac:dyDescent="0.3">
      <c r="A343" s="427" t="s">
        <v>287</v>
      </c>
      <c r="B343" s="478" t="s">
        <v>149</v>
      </c>
      <c r="C343" s="472" t="s">
        <v>391</v>
      </c>
      <c r="D343" s="303">
        <v>310</v>
      </c>
      <c r="E343" s="228"/>
    </row>
    <row r="344" spans="1:5" ht="31.2" x14ac:dyDescent="0.3">
      <c r="A344" s="427" t="s">
        <v>288</v>
      </c>
      <c r="B344" s="478" t="s">
        <v>150</v>
      </c>
      <c r="C344" s="472" t="s">
        <v>391</v>
      </c>
      <c r="D344" s="303">
        <v>325</v>
      </c>
      <c r="E344" s="228"/>
    </row>
    <row r="345" spans="1:5" ht="31.2" x14ac:dyDescent="0.3">
      <c r="A345" s="427" t="s">
        <v>289</v>
      </c>
      <c r="B345" s="478" t="s">
        <v>151</v>
      </c>
      <c r="C345" s="472" t="s">
        <v>391</v>
      </c>
      <c r="D345" s="303">
        <v>335</v>
      </c>
      <c r="E345" s="228"/>
    </row>
    <row r="346" spans="1:5" ht="46.8" x14ac:dyDescent="0.3">
      <c r="A346" s="427">
        <v>240</v>
      </c>
      <c r="B346" s="275" t="s">
        <v>336</v>
      </c>
      <c r="C346" s="472" t="s">
        <v>648</v>
      </c>
      <c r="D346" s="303">
        <v>0</v>
      </c>
      <c r="E346" s="228"/>
    </row>
    <row r="347" spans="1:5" ht="31.2" x14ac:dyDescent="0.3">
      <c r="A347" s="427" t="s">
        <v>556</v>
      </c>
      <c r="B347" s="478" t="s">
        <v>658</v>
      </c>
      <c r="C347" s="472" t="s">
        <v>391</v>
      </c>
      <c r="D347" s="303">
        <v>385</v>
      </c>
      <c r="E347" s="228"/>
    </row>
    <row r="348" spans="1:5" ht="31.2" x14ac:dyDescent="0.3">
      <c r="A348" s="427" t="s">
        <v>557</v>
      </c>
      <c r="B348" s="478" t="s">
        <v>650</v>
      </c>
      <c r="C348" s="472" t="s">
        <v>391</v>
      </c>
      <c r="D348" s="303">
        <v>415</v>
      </c>
      <c r="E348" s="228"/>
    </row>
    <row r="349" spans="1:5" ht="31.2" x14ac:dyDescent="0.3">
      <c r="A349" s="427" t="s">
        <v>558</v>
      </c>
      <c r="B349" s="478" t="s">
        <v>659</v>
      </c>
      <c r="C349" s="472" t="s">
        <v>391</v>
      </c>
      <c r="D349" s="303">
        <v>515</v>
      </c>
      <c r="E349" s="228"/>
    </row>
    <row r="350" spans="1:5" ht="31.2" x14ac:dyDescent="0.3">
      <c r="A350" s="427" t="s">
        <v>559</v>
      </c>
      <c r="B350" s="478" t="s">
        <v>660</v>
      </c>
      <c r="C350" s="472" t="s">
        <v>391</v>
      </c>
      <c r="D350" s="303">
        <v>365</v>
      </c>
      <c r="E350" s="228"/>
    </row>
    <row r="351" spans="1:5" ht="31.2" x14ac:dyDescent="0.3">
      <c r="A351" s="427" t="s">
        <v>560</v>
      </c>
      <c r="B351" s="478" t="s">
        <v>661</v>
      </c>
      <c r="C351" s="472" t="s">
        <v>391</v>
      </c>
      <c r="D351" s="303">
        <v>390</v>
      </c>
      <c r="E351" s="228"/>
    </row>
    <row r="352" spans="1:5" ht="31.2" x14ac:dyDescent="0.3">
      <c r="A352" s="427" t="s">
        <v>561</v>
      </c>
      <c r="B352" s="478" t="s">
        <v>662</v>
      </c>
      <c r="C352" s="472" t="s">
        <v>391</v>
      </c>
      <c r="D352" s="303">
        <v>485</v>
      </c>
      <c r="E352" s="228"/>
    </row>
    <row r="353" spans="1:5" ht="31.2" x14ac:dyDescent="0.3">
      <c r="A353" s="427" t="s">
        <v>562</v>
      </c>
      <c r="B353" s="478" t="s">
        <v>655</v>
      </c>
      <c r="C353" s="472" t="s">
        <v>391</v>
      </c>
      <c r="D353" s="303">
        <v>300</v>
      </c>
      <c r="E353" s="228"/>
    </row>
    <row r="354" spans="1:5" ht="31.2" x14ac:dyDescent="0.3">
      <c r="A354" s="427" t="s">
        <v>563</v>
      </c>
      <c r="B354" s="478" t="s">
        <v>656</v>
      </c>
      <c r="C354" s="472" t="s">
        <v>391</v>
      </c>
      <c r="D354" s="303">
        <v>310</v>
      </c>
      <c r="E354" s="228"/>
    </row>
    <row r="355" spans="1:5" ht="31.2" x14ac:dyDescent="0.3">
      <c r="A355" s="427" t="s">
        <v>564</v>
      </c>
      <c r="B355" s="478" t="s">
        <v>657</v>
      </c>
      <c r="C355" s="472" t="s">
        <v>391</v>
      </c>
      <c r="D355" s="303">
        <v>335</v>
      </c>
      <c r="E355" s="228"/>
    </row>
    <row r="356" spans="1:5" ht="31.2" x14ac:dyDescent="0.3">
      <c r="A356" s="427" t="s">
        <v>565</v>
      </c>
      <c r="B356" s="478" t="s">
        <v>147</v>
      </c>
      <c r="C356" s="472" t="s">
        <v>391</v>
      </c>
      <c r="D356" s="303">
        <v>290</v>
      </c>
      <c r="E356" s="228"/>
    </row>
    <row r="357" spans="1:5" ht="31.2" x14ac:dyDescent="0.3">
      <c r="A357" s="427" t="s">
        <v>566</v>
      </c>
      <c r="B357" s="478" t="s">
        <v>148</v>
      </c>
      <c r="C357" s="472" t="s">
        <v>391</v>
      </c>
      <c r="D357" s="303">
        <v>300</v>
      </c>
      <c r="E357" s="228"/>
    </row>
    <row r="358" spans="1:5" ht="31.2" x14ac:dyDescent="0.3">
      <c r="A358" s="427" t="s">
        <v>567</v>
      </c>
      <c r="B358" s="478" t="s">
        <v>149</v>
      </c>
      <c r="C358" s="472" t="s">
        <v>391</v>
      </c>
      <c r="D358" s="303">
        <v>310</v>
      </c>
      <c r="E358" s="228"/>
    </row>
    <row r="359" spans="1:5" ht="31.2" x14ac:dyDescent="0.3">
      <c r="A359" s="427" t="s">
        <v>292</v>
      </c>
      <c r="B359" s="478" t="s">
        <v>150</v>
      </c>
      <c r="C359" s="472" t="s">
        <v>391</v>
      </c>
      <c r="D359" s="303">
        <v>325</v>
      </c>
      <c r="E359" s="228"/>
    </row>
    <row r="360" spans="1:5" ht="31.2" x14ac:dyDescent="0.3">
      <c r="A360" s="427" t="s">
        <v>293</v>
      </c>
      <c r="B360" s="478" t="s">
        <v>151</v>
      </c>
      <c r="C360" s="472" t="s">
        <v>391</v>
      </c>
      <c r="D360" s="303">
        <v>335</v>
      </c>
      <c r="E360" s="228"/>
    </row>
    <row r="361" spans="1:5" ht="46.8" x14ac:dyDescent="0.3">
      <c r="A361" s="427">
        <v>241</v>
      </c>
      <c r="B361" s="275" t="s">
        <v>337</v>
      </c>
      <c r="C361" s="472" t="s">
        <v>401</v>
      </c>
      <c r="D361" s="303"/>
      <c r="E361" s="228"/>
    </row>
    <row r="362" spans="1:5" ht="31.2" x14ac:dyDescent="0.3">
      <c r="A362" s="427" t="s">
        <v>568</v>
      </c>
      <c r="B362" s="478" t="s">
        <v>658</v>
      </c>
      <c r="C362" s="472" t="s">
        <v>391</v>
      </c>
      <c r="D362" s="303">
        <v>225</v>
      </c>
      <c r="E362" s="228"/>
    </row>
    <row r="363" spans="1:5" ht="31.2" x14ac:dyDescent="0.3">
      <c r="A363" s="427" t="s">
        <v>569</v>
      </c>
      <c r="B363" s="478" t="s">
        <v>650</v>
      </c>
      <c r="C363" s="472" t="s">
        <v>391</v>
      </c>
      <c r="D363" s="303">
        <v>255</v>
      </c>
      <c r="E363" s="228"/>
    </row>
    <row r="364" spans="1:5" ht="31.2" x14ac:dyDescent="0.3">
      <c r="A364" s="427" t="s">
        <v>570</v>
      </c>
      <c r="B364" s="478" t="s">
        <v>663</v>
      </c>
      <c r="C364" s="472" t="s">
        <v>391</v>
      </c>
      <c r="D364" s="303">
        <v>355</v>
      </c>
      <c r="E364" s="228"/>
    </row>
    <row r="365" spans="1:5" ht="31.2" x14ac:dyDescent="0.3">
      <c r="A365" s="427" t="s">
        <v>571</v>
      </c>
      <c r="B365" s="478" t="s">
        <v>652</v>
      </c>
      <c r="C365" s="472" t="s">
        <v>391</v>
      </c>
      <c r="D365" s="303">
        <v>205</v>
      </c>
      <c r="E365" s="228"/>
    </row>
    <row r="366" spans="1:5" ht="31.2" x14ac:dyDescent="0.3">
      <c r="A366" s="427" t="s">
        <v>572</v>
      </c>
      <c r="B366" s="478" t="s">
        <v>664</v>
      </c>
      <c r="C366" s="472" t="s">
        <v>391</v>
      </c>
      <c r="D366" s="303">
        <v>225</v>
      </c>
      <c r="E366" s="228"/>
    </row>
    <row r="367" spans="1:5" ht="31.2" x14ac:dyDescent="0.3">
      <c r="A367" s="427" t="s">
        <v>573</v>
      </c>
      <c r="B367" s="478" t="s">
        <v>654</v>
      </c>
      <c r="C367" s="472" t="s">
        <v>391</v>
      </c>
      <c r="D367" s="303">
        <v>320</v>
      </c>
      <c r="E367" s="228"/>
    </row>
    <row r="368" spans="1:5" ht="31.2" x14ac:dyDescent="0.3">
      <c r="A368" s="427" t="s">
        <v>574</v>
      </c>
      <c r="B368" s="478" t="s">
        <v>655</v>
      </c>
      <c r="C368" s="472" t="s">
        <v>391</v>
      </c>
      <c r="D368" s="303">
        <v>135</v>
      </c>
      <c r="E368" s="228"/>
    </row>
    <row r="369" spans="1:5" ht="31.2" x14ac:dyDescent="0.3">
      <c r="A369" s="427" t="s">
        <v>575</v>
      </c>
      <c r="B369" s="478" t="s">
        <v>656</v>
      </c>
      <c r="C369" s="472" t="s">
        <v>391</v>
      </c>
      <c r="D369" s="303">
        <v>150</v>
      </c>
      <c r="E369" s="228"/>
    </row>
    <row r="370" spans="1:5" ht="31.2" x14ac:dyDescent="0.3">
      <c r="A370" s="427" t="s">
        <v>576</v>
      </c>
      <c r="B370" s="478" t="s">
        <v>657</v>
      </c>
      <c r="C370" s="472" t="s">
        <v>391</v>
      </c>
      <c r="D370" s="303">
        <v>175</v>
      </c>
      <c r="E370" s="228"/>
    </row>
    <row r="371" spans="1:5" ht="31.2" x14ac:dyDescent="0.3">
      <c r="A371" s="427" t="s">
        <v>577</v>
      </c>
      <c r="B371" s="478" t="s">
        <v>147</v>
      </c>
      <c r="C371" s="472" t="s">
        <v>391</v>
      </c>
      <c r="D371" s="303">
        <v>130</v>
      </c>
      <c r="E371" s="228"/>
    </row>
    <row r="372" spans="1:5" ht="31.2" x14ac:dyDescent="0.3">
      <c r="A372" s="427" t="s">
        <v>578</v>
      </c>
      <c r="B372" s="478" t="s">
        <v>148</v>
      </c>
      <c r="C372" s="472" t="s">
        <v>391</v>
      </c>
      <c r="D372" s="303">
        <v>135</v>
      </c>
      <c r="E372" s="228"/>
    </row>
    <row r="373" spans="1:5" ht="31.2" x14ac:dyDescent="0.3">
      <c r="A373" s="427" t="s">
        <v>579</v>
      </c>
      <c r="B373" s="478" t="s">
        <v>149</v>
      </c>
      <c r="C373" s="472" t="s">
        <v>391</v>
      </c>
      <c r="D373" s="303">
        <v>150</v>
      </c>
      <c r="E373" s="228"/>
    </row>
    <row r="374" spans="1:5" ht="31.2" x14ac:dyDescent="0.3">
      <c r="A374" s="427" t="s">
        <v>290</v>
      </c>
      <c r="B374" s="478" t="s">
        <v>150</v>
      </c>
      <c r="C374" s="472" t="s">
        <v>391</v>
      </c>
      <c r="D374" s="303">
        <v>165</v>
      </c>
      <c r="E374" s="228"/>
    </row>
    <row r="375" spans="1:5" ht="31.2" x14ac:dyDescent="0.3">
      <c r="A375" s="427" t="s">
        <v>291</v>
      </c>
      <c r="B375" s="478" t="s">
        <v>151</v>
      </c>
      <c r="C375" s="472" t="s">
        <v>391</v>
      </c>
      <c r="D375" s="303">
        <v>175</v>
      </c>
      <c r="E375" s="228"/>
    </row>
    <row r="376" spans="1:5" ht="78" x14ac:dyDescent="0.3">
      <c r="A376" s="247" t="s">
        <v>887</v>
      </c>
      <c r="B376" s="248" t="s">
        <v>165</v>
      </c>
      <c r="C376" s="472" t="s">
        <v>118</v>
      </c>
      <c r="D376" s="404">
        <v>805</v>
      </c>
      <c r="E376" s="228"/>
    </row>
    <row r="377" spans="1:5" outlineLevel="1" x14ac:dyDescent="0.3">
      <c r="A377" s="247"/>
      <c r="B377" s="248"/>
      <c r="C377" s="472"/>
      <c r="D377" s="303"/>
      <c r="E377" s="228"/>
    </row>
    <row r="378" spans="1:5" outlineLevel="1" x14ac:dyDescent="0.3">
      <c r="A378" s="247"/>
      <c r="B378" s="248"/>
      <c r="C378" s="472"/>
      <c r="D378" s="303"/>
      <c r="E378" s="228"/>
    </row>
    <row r="379" spans="1:5" outlineLevel="1" x14ac:dyDescent="0.3">
      <c r="A379" s="247"/>
      <c r="B379" s="248"/>
      <c r="C379" s="472"/>
      <c r="D379" s="303"/>
      <c r="E379" s="228"/>
    </row>
    <row r="380" spans="1:5" ht="31.2" x14ac:dyDescent="0.3">
      <c r="A380" s="247" t="s">
        <v>878</v>
      </c>
      <c r="B380" s="248" t="s">
        <v>119</v>
      </c>
      <c r="C380" s="472" t="s">
        <v>118</v>
      </c>
      <c r="D380" s="404">
        <v>1170</v>
      </c>
      <c r="E380" s="228"/>
    </row>
    <row r="381" spans="1:5" outlineLevel="1" x14ac:dyDescent="0.3">
      <c r="A381" s="247"/>
      <c r="B381" s="248"/>
      <c r="C381" s="472"/>
      <c r="D381" s="303"/>
      <c r="E381" s="228"/>
    </row>
    <row r="382" spans="1:5" s="232" customFormat="1" outlineLevel="1" x14ac:dyDescent="0.3">
      <c r="A382" s="430"/>
      <c r="B382" s="327"/>
      <c r="C382" s="472"/>
      <c r="D382" s="303"/>
    </row>
    <row r="383" spans="1:5" s="232" customFormat="1" outlineLevel="1" x14ac:dyDescent="0.3">
      <c r="A383" s="430"/>
      <c r="B383" s="327"/>
      <c r="C383" s="472"/>
      <c r="D383" s="303"/>
    </row>
    <row r="384" spans="1:5" ht="31.2" x14ac:dyDescent="0.3">
      <c r="A384" s="247" t="s">
        <v>72</v>
      </c>
      <c r="B384" s="305" t="s">
        <v>667</v>
      </c>
      <c r="C384" s="472" t="s">
        <v>670</v>
      </c>
      <c r="D384" s="404">
        <v>175</v>
      </c>
      <c r="E384" s="228"/>
    </row>
    <row r="385" spans="1:5" ht="46.8" x14ac:dyDescent="0.3">
      <c r="A385" s="247" t="s">
        <v>78</v>
      </c>
      <c r="B385" s="305" t="s">
        <v>671</v>
      </c>
      <c r="C385" s="472" t="s">
        <v>391</v>
      </c>
      <c r="D385" s="404">
        <v>300</v>
      </c>
      <c r="E385" s="228"/>
    </row>
    <row r="386" spans="1:5" ht="31.2" x14ac:dyDescent="0.3">
      <c r="A386" s="316">
        <v>246</v>
      </c>
      <c r="B386" s="248" t="s">
        <v>844</v>
      </c>
      <c r="C386" s="472" t="s">
        <v>432</v>
      </c>
      <c r="D386" s="467"/>
      <c r="E386" s="228"/>
    </row>
    <row r="387" spans="1:5" x14ac:dyDescent="0.3">
      <c r="A387" s="316" t="s">
        <v>618</v>
      </c>
      <c r="B387" s="478" t="s">
        <v>845</v>
      </c>
      <c r="C387" s="472"/>
      <c r="D387" s="404">
        <v>120</v>
      </c>
      <c r="E387" s="228"/>
    </row>
    <row r="388" spans="1:5" x14ac:dyDescent="0.3">
      <c r="A388" s="316"/>
      <c r="B388" s="478" t="s">
        <v>846</v>
      </c>
      <c r="C388" s="472"/>
      <c r="D388" s="303"/>
      <c r="E388" s="228"/>
    </row>
    <row r="389" spans="1:5" x14ac:dyDescent="0.3">
      <c r="A389" s="316" t="s">
        <v>619</v>
      </c>
      <c r="B389" s="478" t="s">
        <v>847</v>
      </c>
      <c r="C389" s="472"/>
      <c r="D389" s="404">
        <v>165</v>
      </c>
      <c r="E389" s="228"/>
    </row>
    <row r="390" spans="1:5" ht="31.2" x14ac:dyDescent="0.3">
      <c r="A390" s="316"/>
      <c r="B390" s="248" t="s">
        <v>848</v>
      </c>
      <c r="C390" s="472"/>
      <c r="D390" s="303"/>
      <c r="E390" s="228"/>
    </row>
    <row r="391" spans="1:5" x14ac:dyDescent="0.3">
      <c r="A391" s="316"/>
      <c r="B391" s="149"/>
      <c r="C391" s="472"/>
      <c r="D391" s="303"/>
      <c r="E391" s="228"/>
    </row>
    <row r="392" spans="1:5" x14ac:dyDescent="0.3">
      <c r="A392" s="513" t="s">
        <v>152</v>
      </c>
      <c r="B392" s="513"/>
      <c r="C392" s="472"/>
      <c r="D392" s="303"/>
      <c r="E392" s="228"/>
    </row>
    <row r="393" spans="1:5" ht="31.2" x14ac:dyDescent="0.3">
      <c r="A393" s="316">
        <v>247</v>
      </c>
      <c r="B393" s="149" t="s">
        <v>140</v>
      </c>
      <c r="C393" s="475" t="s">
        <v>120</v>
      </c>
      <c r="D393" s="404">
        <v>415</v>
      </c>
      <c r="E393" s="228"/>
    </row>
    <row r="394" spans="1:5" ht="46.8" x14ac:dyDescent="0.3">
      <c r="A394" s="316" t="s">
        <v>946</v>
      </c>
      <c r="B394" s="149" t="s">
        <v>948</v>
      </c>
      <c r="C394" s="475" t="s">
        <v>120</v>
      </c>
      <c r="D394" s="404">
        <v>415</v>
      </c>
      <c r="E394" s="228"/>
    </row>
    <row r="395" spans="1:5" x14ac:dyDescent="0.3">
      <c r="A395" s="316"/>
      <c r="B395" s="149"/>
      <c r="C395" s="475"/>
      <c r="D395" s="404"/>
      <c r="E395" s="228"/>
    </row>
    <row r="396" spans="1:5" x14ac:dyDescent="0.3">
      <c r="A396" s="316"/>
      <c r="B396" s="149">
        <v>0</v>
      </c>
      <c r="C396" s="475"/>
      <c r="D396" s="303"/>
      <c r="E396" s="228"/>
    </row>
    <row r="397" spans="1:5" ht="62.4" x14ac:dyDescent="0.3">
      <c r="A397" s="316">
        <v>248</v>
      </c>
      <c r="B397" s="149" t="s">
        <v>141</v>
      </c>
      <c r="C397" s="476" t="s">
        <v>838</v>
      </c>
      <c r="D397" s="404">
        <v>910</v>
      </c>
      <c r="E397" s="228"/>
    </row>
    <row r="398" spans="1:5" ht="46.8" x14ac:dyDescent="0.3">
      <c r="A398" s="316" t="s">
        <v>947</v>
      </c>
      <c r="B398" s="149" t="s">
        <v>949</v>
      </c>
      <c r="C398" s="476" t="s">
        <v>838</v>
      </c>
      <c r="D398" s="404">
        <v>910</v>
      </c>
      <c r="E398" s="228"/>
    </row>
    <row r="399" spans="1:5" x14ac:dyDescent="0.3">
      <c r="A399" s="316"/>
      <c r="B399" s="149"/>
      <c r="C399" s="476"/>
      <c r="D399" s="404"/>
      <c r="E399" s="228"/>
    </row>
    <row r="400" spans="1:5" x14ac:dyDescent="0.3">
      <c r="A400" s="316"/>
      <c r="B400" s="149">
        <v>0</v>
      </c>
      <c r="C400" s="475">
        <v>0</v>
      </c>
      <c r="D400" s="303"/>
      <c r="E400" s="228"/>
    </row>
    <row r="401" spans="1:5" ht="31.2" x14ac:dyDescent="0.3">
      <c r="A401" s="316">
        <v>249</v>
      </c>
      <c r="B401" s="149" t="s">
        <v>142</v>
      </c>
      <c r="C401" s="475" t="s">
        <v>838</v>
      </c>
      <c r="D401" s="404">
        <v>530</v>
      </c>
      <c r="E401" s="228"/>
    </row>
    <row r="402" spans="1:5" x14ac:dyDescent="0.3">
      <c r="A402" s="316"/>
      <c r="B402" s="149"/>
      <c r="C402" s="475"/>
      <c r="D402" s="303"/>
      <c r="E402" s="228"/>
    </row>
    <row r="403" spans="1:5" ht="62.4" x14ac:dyDescent="0.3">
      <c r="A403" s="316">
        <v>250</v>
      </c>
      <c r="B403" s="149" t="s">
        <v>143</v>
      </c>
      <c r="C403" s="476" t="s">
        <v>838</v>
      </c>
      <c r="D403" s="303">
        <v>1235</v>
      </c>
      <c r="E403" s="228"/>
    </row>
    <row r="404" spans="1:5" outlineLevel="1" x14ac:dyDescent="0.3">
      <c r="A404" s="428"/>
      <c r="B404" s="248"/>
      <c r="C404" s="476"/>
      <c r="D404" s="404"/>
      <c r="E404" s="228"/>
    </row>
    <row r="405" spans="1:5" outlineLevel="1" x14ac:dyDescent="0.3">
      <c r="A405" s="316"/>
      <c r="B405" s="199"/>
      <c r="C405" s="476"/>
      <c r="D405" s="404"/>
      <c r="E405" s="228"/>
    </row>
    <row r="406" spans="1:5" x14ac:dyDescent="0.3">
      <c r="A406" s="316"/>
      <c r="B406" s="199"/>
      <c r="C406" s="476"/>
      <c r="D406" s="303"/>
      <c r="E406" s="228"/>
    </row>
    <row r="407" spans="1:5" ht="46.8" x14ac:dyDescent="0.3">
      <c r="A407" s="316">
        <v>251</v>
      </c>
      <c r="B407" s="149" t="s">
        <v>144</v>
      </c>
      <c r="C407" s="476" t="s">
        <v>838</v>
      </c>
      <c r="D407" s="404">
        <v>495</v>
      </c>
      <c r="E407" s="228"/>
    </row>
    <row r="408" spans="1:5" x14ac:dyDescent="0.3">
      <c r="A408" s="316"/>
      <c r="B408" s="149"/>
      <c r="C408" s="476"/>
      <c r="D408" s="303"/>
      <c r="E408" s="228"/>
    </row>
    <row r="409" spans="1:5" ht="62.4" x14ac:dyDescent="0.3">
      <c r="A409" s="316">
        <v>252</v>
      </c>
      <c r="B409" s="248" t="s">
        <v>137</v>
      </c>
      <c r="C409" s="476"/>
      <c r="D409" s="404">
        <v>425</v>
      </c>
      <c r="E409" s="228"/>
    </row>
    <row r="410" spans="1:5" x14ac:dyDescent="0.3">
      <c r="A410" s="316"/>
      <c r="B410" s="149"/>
      <c r="C410" s="476"/>
      <c r="D410" s="303"/>
      <c r="E410" s="228"/>
    </row>
    <row r="411" spans="1:5" x14ac:dyDescent="0.3">
      <c r="A411" s="429" t="s">
        <v>138</v>
      </c>
      <c r="B411" s="426" t="s">
        <v>139</v>
      </c>
      <c r="C411" s="475" t="s">
        <v>743</v>
      </c>
      <c r="D411" s="404">
        <v>765</v>
      </c>
      <c r="E411" s="228"/>
    </row>
    <row r="412" spans="1:5" x14ac:dyDescent="0.3">
      <c r="A412" s="429"/>
      <c r="B412" s="426"/>
      <c r="C412" s="475"/>
      <c r="D412" s="404"/>
      <c r="E412" s="228"/>
    </row>
    <row r="413" spans="1:5" ht="46.8" x14ac:dyDescent="0.3">
      <c r="A413" s="488">
        <v>254</v>
      </c>
      <c r="B413" s="426" t="s">
        <v>108</v>
      </c>
      <c r="C413" s="475"/>
      <c r="D413" s="404"/>
      <c r="E413" s="228"/>
    </row>
    <row r="414" spans="1:5" x14ac:dyDescent="0.3">
      <c r="A414" s="480" t="s">
        <v>109</v>
      </c>
      <c r="B414" s="481" t="s">
        <v>110</v>
      </c>
      <c r="C414" s="475"/>
      <c r="D414" s="404">
        <v>435</v>
      </c>
      <c r="E414" s="228"/>
    </row>
    <row r="415" spans="1:5" x14ac:dyDescent="0.3">
      <c r="A415" s="482"/>
      <c r="B415" s="483"/>
      <c r="C415" s="475"/>
      <c r="D415" s="404"/>
      <c r="E415" s="228"/>
    </row>
    <row r="416" spans="1:5" x14ac:dyDescent="0.3">
      <c r="A416" s="480" t="s">
        <v>111</v>
      </c>
      <c r="B416" s="481" t="s">
        <v>112</v>
      </c>
      <c r="C416" s="475"/>
      <c r="D416" s="404">
        <v>505</v>
      </c>
      <c r="E416" s="228"/>
    </row>
    <row r="417" spans="1:5" ht="31.2" x14ac:dyDescent="0.3">
      <c r="A417" s="482"/>
      <c r="B417" s="489" t="s">
        <v>113</v>
      </c>
      <c r="C417" s="475"/>
      <c r="D417" s="404"/>
      <c r="E417" s="228"/>
    </row>
    <row r="418" spans="1:5" x14ac:dyDescent="0.3">
      <c r="A418" s="482"/>
      <c r="B418" s="489"/>
      <c r="C418" s="475"/>
      <c r="D418" s="404"/>
      <c r="E418" s="228"/>
    </row>
    <row r="419" spans="1:5" ht="46.8" x14ac:dyDescent="0.3">
      <c r="A419" s="488">
        <v>255</v>
      </c>
      <c r="B419" s="489" t="s">
        <v>921</v>
      </c>
      <c r="C419" s="488" t="s">
        <v>922</v>
      </c>
      <c r="D419" s="404">
        <v>1030</v>
      </c>
      <c r="E419" s="228"/>
    </row>
    <row r="420" spans="1:5" x14ac:dyDescent="0.3">
      <c r="A420" s="488"/>
      <c r="B420" s="489"/>
      <c r="C420" s="488"/>
      <c r="D420" s="404"/>
      <c r="E420" s="228"/>
    </row>
    <row r="421" spans="1:5" ht="46.8" x14ac:dyDescent="0.3">
      <c r="A421" s="429" t="s">
        <v>145</v>
      </c>
      <c r="B421" s="489" t="s">
        <v>936</v>
      </c>
      <c r="C421" s="488" t="s">
        <v>922</v>
      </c>
      <c r="D421" s="404">
        <v>420</v>
      </c>
      <c r="E421" s="228"/>
    </row>
    <row r="422" spans="1:5" x14ac:dyDescent="0.3">
      <c r="A422" s="429"/>
      <c r="B422" s="426"/>
      <c r="C422" s="476"/>
      <c r="D422" s="404">
        <v>0</v>
      </c>
      <c r="E422" s="350"/>
    </row>
    <row r="423" spans="1:5" ht="31.2" x14ac:dyDescent="0.3">
      <c r="A423" s="429" t="s">
        <v>923</v>
      </c>
      <c r="B423" s="426" t="s">
        <v>929</v>
      </c>
      <c r="C423" s="476" t="s">
        <v>408</v>
      </c>
      <c r="D423" s="492">
        <v>465</v>
      </c>
      <c r="E423" s="350"/>
    </row>
    <row r="424" spans="1:5" x14ac:dyDescent="0.3">
      <c r="A424" s="429"/>
      <c r="B424" s="426"/>
      <c r="C424" s="476"/>
      <c r="D424" s="492">
        <v>0</v>
      </c>
      <c r="E424" s="350"/>
    </row>
    <row r="425" spans="1:5" ht="31.2" x14ac:dyDescent="0.3">
      <c r="A425" s="429" t="s">
        <v>925</v>
      </c>
      <c r="B425" s="426" t="s">
        <v>924</v>
      </c>
      <c r="C425" s="476" t="s">
        <v>838</v>
      </c>
      <c r="D425" s="492">
        <v>345</v>
      </c>
      <c r="E425" s="350"/>
    </row>
    <row r="426" spans="1:5" x14ac:dyDescent="0.3">
      <c r="A426" s="429"/>
      <c r="B426" s="426"/>
      <c r="C426" s="476"/>
      <c r="D426" s="492">
        <v>0</v>
      </c>
      <c r="E426" s="350"/>
    </row>
    <row r="427" spans="1:5" ht="46.8" x14ac:dyDescent="0.3">
      <c r="A427" s="429" t="s">
        <v>926</v>
      </c>
      <c r="B427" s="426" t="s">
        <v>937</v>
      </c>
      <c r="C427" s="476" t="s">
        <v>838</v>
      </c>
      <c r="D427" s="492">
        <v>200</v>
      </c>
      <c r="E427" s="350"/>
    </row>
    <row r="428" spans="1:5" x14ac:dyDescent="0.3">
      <c r="A428" s="429"/>
      <c r="B428" s="426"/>
      <c r="C428" s="476"/>
      <c r="D428" s="492">
        <v>0</v>
      </c>
      <c r="E428" s="350"/>
    </row>
    <row r="429" spans="1:5" ht="46.8" x14ac:dyDescent="0.3">
      <c r="A429" s="429" t="s">
        <v>927</v>
      </c>
      <c r="B429" s="426" t="s">
        <v>938</v>
      </c>
      <c r="C429" s="476" t="s">
        <v>838</v>
      </c>
      <c r="D429" s="492">
        <v>235</v>
      </c>
      <c r="E429" s="350"/>
    </row>
    <row r="430" spans="1:5" x14ac:dyDescent="0.3">
      <c r="A430" s="429"/>
      <c r="B430" s="426"/>
      <c r="C430" s="476"/>
      <c r="D430" s="492">
        <v>0</v>
      </c>
      <c r="E430" s="350"/>
    </row>
    <row r="431" spans="1:5" ht="46.8" x14ac:dyDescent="0.3">
      <c r="A431" s="429" t="s">
        <v>928</v>
      </c>
      <c r="B431" s="426" t="s">
        <v>939</v>
      </c>
      <c r="C431" s="476" t="s">
        <v>838</v>
      </c>
      <c r="D431" s="492">
        <v>235</v>
      </c>
      <c r="E431" s="350"/>
    </row>
    <row r="432" spans="1:5" x14ac:dyDescent="0.3">
      <c r="A432" s="429"/>
      <c r="B432" s="426"/>
      <c r="C432" s="476"/>
      <c r="D432" s="492">
        <v>0</v>
      </c>
      <c r="E432" s="350"/>
    </row>
    <row r="433" spans="1:5" ht="46.8" x14ac:dyDescent="0.3">
      <c r="A433" s="429" t="s">
        <v>930</v>
      </c>
      <c r="B433" s="426" t="s">
        <v>940</v>
      </c>
      <c r="C433" s="476" t="s">
        <v>838</v>
      </c>
      <c r="D433" s="492">
        <v>300</v>
      </c>
      <c r="E433" s="350"/>
    </row>
    <row r="434" spans="1:5" x14ac:dyDescent="0.3">
      <c r="A434" s="429"/>
      <c r="B434" s="426"/>
      <c r="C434" s="476"/>
      <c r="D434" s="303"/>
      <c r="E434" s="350"/>
    </row>
    <row r="435" spans="1:5" ht="31.2" x14ac:dyDescent="0.3">
      <c r="A435" s="429" t="s">
        <v>931</v>
      </c>
      <c r="B435" s="426" t="s">
        <v>945</v>
      </c>
      <c r="C435" s="100" t="s">
        <v>950</v>
      </c>
      <c r="D435" s="492">
        <v>530</v>
      </c>
      <c r="E435" s="350"/>
    </row>
    <row r="436" spans="1:5" x14ac:dyDescent="0.3">
      <c r="A436" s="429"/>
      <c r="B436" s="426"/>
      <c r="C436" s="476"/>
      <c r="D436" s="492"/>
      <c r="E436" s="350"/>
    </row>
    <row r="437" spans="1:5" ht="31.2" x14ac:dyDescent="0.3">
      <c r="A437" s="316">
        <v>264</v>
      </c>
      <c r="B437" s="149" t="s">
        <v>932</v>
      </c>
      <c r="C437" s="100" t="s">
        <v>951</v>
      </c>
      <c r="D437" s="404">
        <v>165</v>
      </c>
      <c r="E437" s="228"/>
    </row>
    <row r="438" spans="1:5" x14ac:dyDescent="0.3">
      <c r="A438" s="316"/>
      <c r="B438" s="149"/>
      <c r="C438" s="100"/>
      <c r="D438" s="404"/>
      <c r="E438" s="228"/>
    </row>
    <row r="439" spans="1:5" x14ac:dyDescent="0.3">
      <c r="A439" s="316">
        <v>265</v>
      </c>
      <c r="B439" s="149" t="s">
        <v>933</v>
      </c>
      <c r="C439" s="100" t="s">
        <v>120</v>
      </c>
      <c r="D439" s="404">
        <v>165</v>
      </c>
      <c r="E439" s="228"/>
    </row>
    <row r="440" spans="1:5" x14ac:dyDescent="0.3">
      <c r="A440" s="316"/>
      <c r="B440" s="149"/>
      <c r="C440" s="100"/>
      <c r="D440" s="404"/>
      <c r="E440" s="228"/>
    </row>
    <row r="441" spans="1:5" ht="62.4" x14ac:dyDescent="0.3">
      <c r="A441" s="316">
        <v>266</v>
      </c>
      <c r="B441" s="426" t="s">
        <v>941</v>
      </c>
      <c r="C441" s="100" t="s">
        <v>838</v>
      </c>
      <c r="D441" s="404">
        <v>190</v>
      </c>
      <c r="E441" s="228"/>
    </row>
    <row r="442" spans="1:5" x14ac:dyDescent="0.3">
      <c r="A442" s="316"/>
      <c r="B442" s="149"/>
      <c r="C442" s="476"/>
      <c r="D442" s="404"/>
      <c r="E442" s="228"/>
    </row>
    <row r="443" spans="1:5" ht="31.2" x14ac:dyDescent="0.3">
      <c r="A443" s="316">
        <v>267</v>
      </c>
      <c r="B443" s="149" t="s">
        <v>934</v>
      </c>
      <c r="C443" s="100" t="s">
        <v>743</v>
      </c>
      <c r="D443" s="404">
        <v>535</v>
      </c>
      <c r="E443" s="228"/>
    </row>
    <row r="444" spans="1:5" x14ac:dyDescent="0.3">
      <c r="A444" s="316"/>
      <c r="B444" s="149"/>
      <c r="C444" s="100"/>
      <c r="D444" s="404"/>
      <c r="E444" s="228"/>
    </row>
    <row r="445" spans="1:5" ht="46.8" x14ac:dyDescent="0.3">
      <c r="A445" s="316">
        <v>268</v>
      </c>
      <c r="B445" s="149" t="s">
        <v>935</v>
      </c>
      <c r="C445" s="100" t="s">
        <v>408</v>
      </c>
      <c r="D445" s="404">
        <v>235</v>
      </c>
      <c r="E445" s="228"/>
    </row>
    <row r="446" spans="1:5" x14ac:dyDescent="0.3">
      <c r="A446" s="316"/>
      <c r="B446" s="149"/>
      <c r="C446" s="476"/>
      <c r="D446" s="404">
        <v>0</v>
      </c>
      <c r="E446" s="228"/>
    </row>
    <row r="447" spans="1:5" ht="31.2" x14ac:dyDescent="0.3">
      <c r="A447" s="316">
        <v>269</v>
      </c>
      <c r="B447" s="149" t="s">
        <v>942</v>
      </c>
      <c r="C447" s="100" t="s">
        <v>950</v>
      </c>
      <c r="D447" s="404">
        <v>385</v>
      </c>
      <c r="E447" s="228"/>
    </row>
    <row r="448" spans="1:5" x14ac:dyDescent="0.3">
      <c r="A448" s="316"/>
      <c r="B448" s="149"/>
      <c r="C448" s="476"/>
      <c r="D448" s="404">
        <v>0</v>
      </c>
      <c r="E448" s="228"/>
    </row>
    <row r="449" spans="1:5" ht="46.8" x14ac:dyDescent="0.3">
      <c r="A449" s="316">
        <v>270</v>
      </c>
      <c r="B449" s="149" t="s">
        <v>944</v>
      </c>
      <c r="C449" s="476" t="s">
        <v>743</v>
      </c>
      <c r="D449" s="404">
        <v>485</v>
      </c>
      <c r="E449" s="228"/>
    </row>
    <row r="450" spans="1:5" x14ac:dyDescent="0.3">
      <c r="A450" s="316"/>
      <c r="B450" s="149"/>
      <c r="C450" s="476"/>
      <c r="D450" s="404">
        <v>0</v>
      </c>
      <c r="E450" s="228"/>
    </row>
    <row r="451" spans="1:5" ht="31.2" x14ac:dyDescent="0.3">
      <c r="A451" s="316">
        <v>271</v>
      </c>
      <c r="B451" s="149" t="s">
        <v>943</v>
      </c>
      <c r="C451" s="476" t="s">
        <v>715</v>
      </c>
      <c r="D451" s="404">
        <v>285</v>
      </c>
      <c r="E451" s="228"/>
    </row>
    <row r="452" spans="1:5" x14ac:dyDescent="0.3">
      <c r="A452" s="316"/>
      <c r="B452" s="149"/>
      <c r="C452" s="476"/>
      <c r="D452" s="404">
        <v>0</v>
      </c>
      <c r="E452" s="228"/>
    </row>
    <row r="453" spans="1:5" ht="31.2" x14ac:dyDescent="0.3">
      <c r="A453" s="316">
        <v>272</v>
      </c>
      <c r="B453" s="426" t="s">
        <v>952</v>
      </c>
      <c r="C453" s="476" t="s">
        <v>120</v>
      </c>
      <c r="D453" s="404">
        <v>380</v>
      </c>
      <c r="E453" s="228"/>
    </row>
    <row r="454" spans="1:5" x14ac:dyDescent="0.3">
      <c r="A454" s="316"/>
      <c r="B454" s="426">
        <v>0</v>
      </c>
      <c r="C454" s="476">
        <v>0</v>
      </c>
      <c r="D454" s="404"/>
      <c r="E454" s="228"/>
    </row>
    <row r="455" spans="1:5" ht="31.2" x14ac:dyDescent="0.3">
      <c r="A455" s="316">
        <v>273</v>
      </c>
      <c r="B455" s="426" t="s">
        <v>953</v>
      </c>
      <c r="C455" s="476" t="s">
        <v>120</v>
      </c>
      <c r="D455" s="404">
        <v>380</v>
      </c>
      <c r="E455" s="228"/>
    </row>
    <row r="456" spans="1:5" x14ac:dyDescent="0.3">
      <c r="A456" s="502"/>
      <c r="B456" s="503"/>
      <c r="C456" s="496"/>
      <c r="D456" s="504"/>
      <c r="E456" s="228"/>
    </row>
    <row r="457" spans="1:5" x14ac:dyDescent="0.3">
      <c r="A457" s="289"/>
      <c r="B457" s="361"/>
      <c r="C457" s="497"/>
      <c r="D457" s="470"/>
      <c r="E457" s="228"/>
    </row>
    <row r="458" spans="1:5" x14ac:dyDescent="0.3">
      <c r="A458" s="356"/>
      <c r="B458" s="357" t="s">
        <v>338</v>
      </c>
      <c r="E458" s="350"/>
    </row>
    <row r="459" spans="1:5" x14ac:dyDescent="0.3">
      <c r="B459" s="359" t="s">
        <v>296</v>
      </c>
      <c r="C459" s="477"/>
      <c r="E459" s="350"/>
    </row>
    <row r="460" spans="1:5" x14ac:dyDescent="0.3">
      <c r="B460" s="154" t="s">
        <v>647</v>
      </c>
      <c r="C460" s="477"/>
      <c r="E460" s="350"/>
    </row>
    <row r="461" spans="1:5" ht="31.5" customHeight="1" x14ac:dyDescent="0.3">
      <c r="B461" s="512" t="s">
        <v>954</v>
      </c>
      <c r="C461" s="512"/>
      <c r="D461" s="512"/>
    </row>
    <row r="462" spans="1:5" x14ac:dyDescent="0.3">
      <c r="B462" s="284"/>
    </row>
    <row r="463" spans="1:5" x14ac:dyDescent="0.3">
      <c r="A463" s="228"/>
    </row>
    <row r="468" spans="1:1" x14ac:dyDescent="0.3">
      <c r="A468" s="228"/>
    </row>
  </sheetData>
  <sheetProtection selectLockedCells="1" selectUnlockedCells="1"/>
  <mergeCells count="5">
    <mergeCell ref="A1:D1"/>
    <mergeCell ref="A3:D3"/>
    <mergeCell ref="A4:D4"/>
    <mergeCell ref="B461:D461"/>
    <mergeCell ref="A392:B392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fitToHeight="0" orientation="portrait" blackAndWhite="1" useFirstPageNumber="1" r:id="rId1"/>
  <headerFooter alignWithMargins="0">
    <oddFooter>&amp;C&amp;"Times New Roman,обычный"Страница &amp;P&amp;R&amp;"Times New Roman,обычный"&amp;A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DL442"/>
  <sheetViews>
    <sheetView showZeros="0" view="pageBreakPreview" topLeftCell="A334" zoomScaleNormal="100" workbookViewId="0">
      <selection activeCell="B443" sqref="B443"/>
    </sheetView>
  </sheetViews>
  <sheetFormatPr defaultColWidth="9.109375" defaultRowHeight="15.6" outlineLevelRow="1" x14ac:dyDescent="0.3"/>
  <cols>
    <col min="1" max="1" width="9.88671875" style="225" customWidth="1"/>
    <col min="2" max="2" width="51.6640625" style="213" customWidth="1"/>
    <col min="3" max="3" width="11.88671875" style="214" customWidth="1"/>
    <col min="4" max="5" width="10.33203125" style="225" customWidth="1"/>
    <col min="6" max="6" width="10.33203125" style="226" customWidth="1"/>
    <col min="7" max="7" width="10.33203125" style="227" customWidth="1"/>
    <col min="8" max="8" width="10" style="228" customWidth="1"/>
    <col min="9" max="9" width="9.109375" style="290"/>
    <col min="10" max="10" width="9.5546875" style="290" bestFit="1" customWidth="1"/>
    <col min="11" max="16384" width="9.109375" style="228"/>
  </cols>
  <sheetData>
    <row r="1" spans="1:116" s="210" customFormat="1" x14ac:dyDescent="0.3">
      <c r="A1" s="209"/>
      <c r="C1" s="211"/>
      <c r="F1" s="220" t="s">
        <v>135</v>
      </c>
      <c r="G1" s="221"/>
      <c r="I1" s="209"/>
      <c r="J1" s="209"/>
    </row>
    <row r="2" spans="1:116" s="210" customFormat="1" x14ac:dyDescent="0.3">
      <c r="A2" s="209"/>
      <c r="C2" s="211"/>
      <c r="G2" s="222"/>
      <c r="I2" s="209"/>
      <c r="J2" s="209"/>
    </row>
    <row r="3" spans="1:116" s="210" customFormat="1" outlineLevel="1" x14ac:dyDescent="0.3">
      <c r="A3" s="209"/>
      <c r="C3" s="211"/>
      <c r="F3" s="223" t="s">
        <v>263</v>
      </c>
      <c r="G3" s="224"/>
      <c r="I3" s="209"/>
      <c r="J3" s="209"/>
    </row>
    <row r="4" spans="1:116" s="210" customFormat="1" outlineLevel="1" x14ac:dyDescent="0.3">
      <c r="A4" s="209"/>
      <c r="C4" s="211"/>
      <c r="F4" s="220" t="s">
        <v>264</v>
      </c>
      <c r="G4" s="221"/>
      <c r="I4" s="209"/>
      <c r="J4" s="209"/>
    </row>
    <row r="5" spans="1:116" s="210" customFormat="1" outlineLevel="1" x14ac:dyDescent="0.3">
      <c r="A5" s="209"/>
      <c r="C5" s="211"/>
      <c r="G5" s="222"/>
      <c r="I5" s="209"/>
      <c r="J5" s="209"/>
    </row>
    <row r="6" spans="1:116" s="210" customFormat="1" outlineLevel="1" x14ac:dyDescent="0.3">
      <c r="A6" s="209"/>
      <c r="C6" s="211"/>
      <c r="F6" s="220" t="s">
        <v>265</v>
      </c>
      <c r="G6" s="221"/>
      <c r="I6" s="209"/>
      <c r="J6" s="209"/>
    </row>
    <row r="7" spans="1:116" x14ac:dyDescent="0.3">
      <c r="A7" s="212"/>
    </row>
    <row r="8" spans="1:116" x14ac:dyDescent="0.3">
      <c r="A8" s="212"/>
    </row>
    <row r="9" spans="1:116" ht="15" customHeight="1" x14ac:dyDescent="0.3">
      <c r="A9" s="510" t="s">
        <v>146</v>
      </c>
      <c r="B9" s="510"/>
      <c r="C9" s="510"/>
      <c r="D9" s="510"/>
      <c r="E9" s="510"/>
      <c r="F9" s="510"/>
      <c r="G9" s="229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</row>
    <row r="10" spans="1:116" x14ac:dyDescent="0.3">
      <c r="A10" s="212"/>
    </row>
    <row r="11" spans="1:116" ht="63.75" customHeight="1" x14ac:dyDescent="0.3">
      <c r="A11" s="510" t="s">
        <v>268</v>
      </c>
      <c r="B11" s="510"/>
      <c r="C11" s="510"/>
      <c r="D11" s="510"/>
      <c r="E11" s="510"/>
      <c r="F11" s="510"/>
      <c r="G11" s="229"/>
    </row>
    <row r="12" spans="1:116" ht="16.2" thickBot="1" x14ac:dyDescent="0.35">
      <c r="A12" s="511"/>
      <c r="B12" s="511"/>
      <c r="C12" s="511"/>
      <c r="D12" s="511"/>
      <c r="E12" s="511"/>
      <c r="F12" s="511"/>
      <c r="G12" s="230"/>
    </row>
    <row r="13" spans="1:116" s="232" customFormat="1" ht="39.75" customHeight="1" x14ac:dyDescent="0.3">
      <c r="A13" s="546" t="s">
        <v>233</v>
      </c>
      <c r="B13" s="548" t="s">
        <v>373</v>
      </c>
      <c r="C13" s="550" t="s">
        <v>374</v>
      </c>
      <c r="D13" s="552" t="s">
        <v>666</v>
      </c>
      <c r="E13" s="552"/>
      <c r="F13" s="553"/>
      <c r="G13" s="231"/>
      <c r="I13" s="292"/>
      <c r="J13" s="292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</row>
    <row r="14" spans="1:116" s="235" customFormat="1" ht="15.75" customHeight="1" x14ac:dyDescent="0.25">
      <c r="A14" s="547"/>
      <c r="B14" s="549"/>
      <c r="C14" s="551"/>
      <c r="D14" s="457" t="s">
        <v>367</v>
      </c>
      <c r="E14" s="457" t="s">
        <v>366</v>
      </c>
      <c r="F14" s="458" t="s">
        <v>368</v>
      </c>
      <c r="G14" s="231"/>
      <c r="I14" s="389"/>
      <c r="J14" s="389"/>
    </row>
    <row r="15" spans="1:116" outlineLevel="1" x14ac:dyDescent="0.3">
      <c r="A15" s="240" t="s">
        <v>385</v>
      </c>
      <c r="B15" s="295" t="s">
        <v>382</v>
      </c>
      <c r="C15" s="242" t="s">
        <v>383</v>
      </c>
      <c r="D15" s="243">
        <v>131.36000000000001</v>
      </c>
      <c r="E15" s="243">
        <v>23.64</v>
      </c>
      <c r="F15" s="244">
        <v>155</v>
      </c>
      <c r="G15" s="238"/>
      <c r="H15" s="239"/>
      <c r="I15" s="390"/>
    </row>
    <row r="16" spans="1:116" s="399" customFormat="1" outlineLevel="1" x14ac:dyDescent="0.3">
      <c r="A16" s="391"/>
      <c r="B16" s="392"/>
      <c r="C16" s="393"/>
      <c r="D16" s="395"/>
      <c r="E16" s="395"/>
      <c r="F16" s="396">
        <v>0</v>
      </c>
      <c r="G16" s="397"/>
      <c r="H16" s="398"/>
      <c r="I16" s="290"/>
      <c r="J16" s="290"/>
    </row>
    <row r="17" spans="1:10" s="399" customFormat="1" outlineLevel="1" x14ac:dyDescent="0.3">
      <c r="A17" s="400" t="s">
        <v>387</v>
      </c>
      <c r="B17" s="401"/>
      <c r="C17" s="394"/>
      <c r="D17" s="395">
        <v>0</v>
      </c>
      <c r="E17" s="395"/>
      <c r="F17" s="396">
        <v>0</v>
      </c>
      <c r="G17" s="397"/>
      <c r="H17" s="398"/>
      <c r="I17" s="290"/>
      <c r="J17" s="290"/>
    </row>
    <row r="18" spans="1:10" s="399" customFormat="1" ht="31.2" outlineLevel="1" x14ac:dyDescent="0.3">
      <c r="A18" s="391" t="s">
        <v>389</v>
      </c>
      <c r="B18" s="402" t="s">
        <v>462</v>
      </c>
      <c r="C18" s="393" t="s">
        <v>463</v>
      </c>
      <c r="D18" s="395">
        <v>368.64</v>
      </c>
      <c r="E18" s="395">
        <v>66.36</v>
      </c>
      <c r="F18" s="396">
        <v>435</v>
      </c>
      <c r="G18" s="397"/>
      <c r="H18" s="398"/>
      <c r="I18" s="290"/>
      <c r="J18" s="290"/>
    </row>
    <row r="19" spans="1:10" s="399" customFormat="1" outlineLevel="1" x14ac:dyDescent="0.3">
      <c r="A19" s="391" t="s">
        <v>393</v>
      </c>
      <c r="B19" s="402" t="s">
        <v>414</v>
      </c>
      <c r="C19" s="393" t="s">
        <v>391</v>
      </c>
      <c r="D19" s="395">
        <v>233.05</v>
      </c>
      <c r="E19" s="395">
        <v>41.95</v>
      </c>
      <c r="F19" s="396">
        <v>275</v>
      </c>
      <c r="G19" s="397"/>
      <c r="H19" s="398"/>
      <c r="I19" s="290"/>
      <c r="J19" s="290"/>
    </row>
    <row r="20" spans="1:10" s="399" customFormat="1" outlineLevel="1" x14ac:dyDescent="0.3">
      <c r="A20" s="391" t="s">
        <v>396</v>
      </c>
      <c r="B20" s="402" t="s">
        <v>470</v>
      </c>
      <c r="C20" s="393" t="s">
        <v>440</v>
      </c>
      <c r="D20" s="395">
        <v>93.22</v>
      </c>
      <c r="E20" s="395">
        <v>16.78</v>
      </c>
      <c r="F20" s="396">
        <v>110</v>
      </c>
      <c r="G20" s="397"/>
      <c r="H20" s="398"/>
      <c r="I20" s="290"/>
      <c r="J20" s="290"/>
    </row>
    <row r="21" spans="1:10" s="399" customFormat="1" outlineLevel="1" x14ac:dyDescent="0.3">
      <c r="A21" s="391" t="s">
        <v>399</v>
      </c>
      <c r="B21" s="402" t="s">
        <v>471</v>
      </c>
      <c r="C21" s="393" t="s">
        <v>391</v>
      </c>
      <c r="D21" s="395">
        <v>114.41</v>
      </c>
      <c r="E21" s="395">
        <v>20.59</v>
      </c>
      <c r="F21" s="396">
        <v>135</v>
      </c>
      <c r="G21" s="397"/>
      <c r="H21" s="398"/>
      <c r="I21" s="290"/>
      <c r="J21" s="290"/>
    </row>
    <row r="22" spans="1:10" s="399" customFormat="1" outlineLevel="1" x14ac:dyDescent="0.3">
      <c r="A22" s="391" t="s">
        <v>403</v>
      </c>
      <c r="B22" s="402" t="s">
        <v>416</v>
      </c>
      <c r="C22" s="393" t="s">
        <v>417</v>
      </c>
      <c r="D22" s="395">
        <v>46.61</v>
      </c>
      <c r="E22" s="395">
        <v>8.39</v>
      </c>
      <c r="F22" s="396">
        <v>55</v>
      </c>
      <c r="G22" s="397"/>
      <c r="H22" s="398"/>
      <c r="I22" s="290"/>
      <c r="J22" s="290"/>
    </row>
    <row r="23" spans="1:10" s="399" customFormat="1" outlineLevel="1" x14ac:dyDescent="0.3">
      <c r="A23" s="391" t="s">
        <v>406</v>
      </c>
      <c r="B23" s="402" t="s">
        <v>472</v>
      </c>
      <c r="C23" s="393" t="s">
        <v>473</v>
      </c>
      <c r="D23" s="395">
        <v>63.56</v>
      </c>
      <c r="E23" s="395">
        <v>11.44</v>
      </c>
      <c r="F23" s="396">
        <v>75</v>
      </c>
      <c r="G23" s="397"/>
      <c r="H23" s="398"/>
      <c r="I23" s="290"/>
      <c r="J23" s="290"/>
    </row>
    <row r="24" spans="1:10" s="399" customFormat="1" outlineLevel="1" x14ac:dyDescent="0.3">
      <c r="A24" s="391" t="s">
        <v>410</v>
      </c>
      <c r="B24" s="402" t="s">
        <v>418</v>
      </c>
      <c r="C24" s="393" t="s">
        <v>419</v>
      </c>
      <c r="D24" s="395">
        <v>80.510000000000005</v>
      </c>
      <c r="E24" s="395">
        <v>14.49</v>
      </c>
      <c r="F24" s="396">
        <v>95</v>
      </c>
      <c r="G24" s="397"/>
      <c r="H24" s="398"/>
      <c r="I24" s="290"/>
      <c r="J24" s="290"/>
    </row>
    <row r="25" spans="1:10" s="399" customFormat="1" outlineLevel="1" x14ac:dyDescent="0.3">
      <c r="A25" s="391" t="s">
        <v>413</v>
      </c>
      <c r="B25" s="402" t="s">
        <v>421</v>
      </c>
      <c r="C25" s="393" t="s">
        <v>422</v>
      </c>
      <c r="D25" s="395">
        <v>46.61</v>
      </c>
      <c r="E25" s="395">
        <v>8.39</v>
      </c>
      <c r="F25" s="396">
        <v>55</v>
      </c>
      <c r="G25" s="397"/>
      <c r="H25" s="398"/>
      <c r="I25" s="290"/>
      <c r="J25" s="290"/>
    </row>
    <row r="26" spans="1:10" s="399" customFormat="1" outlineLevel="1" x14ac:dyDescent="0.3">
      <c r="A26" s="391" t="s">
        <v>415</v>
      </c>
      <c r="B26" s="402" t="s">
        <v>474</v>
      </c>
      <c r="C26" s="393" t="s">
        <v>475</v>
      </c>
      <c r="D26" s="395">
        <v>63.56</v>
      </c>
      <c r="E26" s="395">
        <v>11.44</v>
      </c>
      <c r="F26" s="396">
        <v>75</v>
      </c>
      <c r="G26" s="397"/>
      <c r="H26" s="398"/>
      <c r="I26" s="290"/>
      <c r="J26" s="290"/>
    </row>
    <row r="27" spans="1:10" s="399" customFormat="1" outlineLevel="1" x14ac:dyDescent="0.3">
      <c r="A27" s="391" t="s">
        <v>420</v>
      </c>
      <c r="B27" s="402" t="s">
        <v>425</v>
      </c>
      <c r="C27" s="393" t="s">
        <v>426</v>
      </c>
      <c r="D27" s="395">
        <v>224.58</v>
      </c>
      <c r="E27" s="395">
        <v>40.42</v>
      </c>
      <c r="F27" s="396">
        <v>265</v>
      </c>
      <c r="G27" s="397"/>
      <c r="H27" s="398"/>
      <c r="I27" s="290"/>
      <c r="J27" s="290"/>
    </row>
    <row r="28" spans="1:10" s="399" customFormat="1" outlineLevel="1" x14ac:dyDescent="0.3">
      <c r="A28" s="391" t="s">
        <v>424</v>
      </c>
      <c r="B28" s="402" t="s">
        <v>429</v>
      </c>
      <c r="C28" s="393" t="s">
        <v>430</v>
      </c>
      <c r="D28" s="395">
        <v>139.83000000000001</v>
      </c>
      <c r="E28" s="395">
        <v>25.17</v>
      </c>
      <c r="F28" s="396">
        <v>165</v>
      </c>
      <c r="G28" s="397"/>
      <c r="H28" s="398"/>
      <c r="I28" s="290"/>
      <c r="J28" s="290"/>
    </row>
    <row r="29" spans="1:10" s="399" customFormat="1" outlineLevel="1" x14ac:dyDescent="0.3">
      <c r="A29" s="391" t="s">
        <v>428</v>
      </c>
      <c r="B29" s="402" t="s">
        <v>390</v>
      </c>
      <c r="C29" s="393" t="s">
        <v>394</v>
      </c>
      <c r="D29" s="395">
        <v>122.88</v>
      </c>
      <c r="E29" s="395">
        <v>22.12</v>
      </c>
      <c r="F29" s="396">
        <v>145</v>
      </c>
      <c r="G29" s="397"/>
      <c r="H29" s="398"/>
      <c r="I29" s="290"/>
      <c r="J29" s="290"/>
    </row>
    <row r="30" spans="1:10" s="399" customFormat="1" outlineLevel="1" x14ac:dyDescent="0.3">
      <c r="A30" s="391" t="s">
        <v>423</v>
      </c>
      <c r="B30" s="402" t="s">
        <v>345</v>
      </c>
      <c r="C30" s="393" t="s">
        <v>394</v>
      </c>
      <c r="D30" s="395">
        <v>80.510000000000005</v>
      </c>
      <c r="E30" s="395">
        <v>14.49</v>
      </c>
      <c r="F30" s="396">
        <v>95</v>
      </c>
      <c r="G30" s="397"/>
      <c r="H30" s="398"/>
      <c r="I30" s="290"/>
      <c r="J30" s="290"/>
    </row>
    <row r="31" spans="1:10" s="399" customFormat="1" ht="31.2" outlineLevel="1" x14ac:dyDescent="0.3">
      <c r="A31" s="391" t="s">
        <v>234</v>
      </c>
      <c r="B31" s="402" t="s">
        <v>236</v>
      </c>
      <c r="C31" s="393" t="s">
        <v>394</v>
      </c>
      <c r="D31" s="395">
        <v>169.49</v>
      </c>
      <c r="E31" s="395">
        <v>30.51</v>
      </c>
      <c r="F31" s="396">
        <v>200</v>
      </c>
      <c r="G31" s="397"/>
      <c r="H31" s="398"/>
      <c r="I31" s="290"/>
      <c r="J31" s="290"/>
    </row>
    <row r="32" spans="1:10" s="399" customFormat="1" outlineLevel="1" x14ac:dyDescent="0.3">
      <c r="A32" s="391" t="s">
        <v>427</v>
      </c>
      <c r="B32" s="402" t="s">
        <v>346</v>
      </c>
      <c r="C32" s="393" t="s">
        <v>391</v>
      </c>
      <c r="D32" s="395">
        <v>55.08</v>
      </c>
      <c r="E32" s="395">
        <v>9.92</v>
      </c>
      <c r="F32" s="396">
        <v>65</v>
      </c>
      <c r="G32" s="397"/>
      <c r="H32" s="398"/>
      <c r="I32" s="290"/>
      <c r="J32" s="290"/>
    </row>
    <row r="33" spans="1:10" s="399" customFormat="1" ht="31.2" outlineLevel="1" x14ac:dyDescent="0.3">
      <c r="A33" s="391" t="s">
        <v>235</v>
      </c>
      <c r="B33" s="402" t="s">
        <v>237</v>
      </c>
      <c r="C33" s="393" t="s">
        <v>391</v>
      </c>
      <c r="D33" s="395">
        <v>114.41</v>
      </c>
      <c r="E33" s="395">
        <v>20.59</v>
      </c>
      <c r="F33" s="396">
        <v>135</v>
      </c>
      <c r="G33" s="397"/>
      <c r="H33" s="398"/>
      <c r="I33" s="290"/>
      <c r="J33" s="290"/>
    </row>
    <row r="34" spans="1:10" s="399" customFormat="1" outlineLevel="1" x14ac:dyDescent="0.3">
      <c r="A34" s="391" t="s">
        <v>438</v>
      </c>
      <c r="B34" s="402" t="s">
        <v>476</v>
      </c>
      <c r="C34" s="393" t="s">
        <v>391</v>
      </c>
      <c r="D34" s="395">
        <v>161.02000000000001</v>
      </c>
      <c r="E34" s="395">
        <v>28.98</v>
      </c>
      <c r="F34" s="396">
        <v>190</v>
      </c>
      <c r="G34" s="397"/>
      <c r="H34" s="398"/>
      <c r="I34" s="290"/>
      <c r="J34" s="290"/>
    </row>
    <row r="35" spans="1:10" s="399" customFormat="1" outlineLevel="1" x14ac:dyDescent="0.3">
      <c r="A35" s="391" t="s">
        <v>442</v>
      </c>
      <c r="B35" s="402" t="s">
        <v>397</v>
      </c>
      <c r="C35" s="393" t="s">
        <v>391</v>
      </c>
      <c r="D35" s="395">
        <v>33.9</v>
      </c>
      <c r="E35" s="395">
        <v>6.1</v>
      </c>
      <c r="F35" s="396">
        <v>40</v>
      </c>
      <c r="G35" s="397"/>
      <c r="H35" s="398"/>
      <c r="I35" s="290"/>
      <c r="J35" s="290"/>
    </row>
    <row r="36" spans="1:10" s="399" customFormat="1" ht="31.2" outlineLevel="1" x14ac:dyDescent="0.3">
      <c r="A36" s="391" t="s">
        <v>388</v>
      </c>
      <c r="B36" s="402" t="s">
        <v>481</v>
      </c>
      <c r="C36" s="393" t="s">
        <v>391</v>
      </c>
      <c r="D36" s="395">
        <v>228.81</v>
      </c>
      <c r="E36" s="395">
        <v>41.19</v>
      </c>
      <c r="F36" s="396">
        <v>270</v>
      </c>
      <c r="G36" s="397"/>
      <c r="H36" s="398"/>
      <c r="I36" s="290"/>
      <c r="J36" s="290"/>
    </row>
    <row r="37" spans="1:10" s="399" customFormat="1" ht="31.2" outlineLevel="1" x14ac:dyDescent="0.3">
      <c r="A37" s="391" t="s">
        <v>447</v>
      </c>
      <c r="B37" s="402" t="s">
        <v>484</v>
      </c>
      <c r="C37" s="393" t="s">
        <v>485</v>
      </c>
      <c r="D37" s="395">
        <v>161.02000000000001</v>
      </c>
      <c r="E37" s="395">
        <v>28.98</v>
      </c>
      <c r="F37" s="396">
        <v>190</v>
      </c>
      <c r="G37" s="397"/>
      <c r="H37" s="398"/>
      <c r="I37" s="290"/>
      <c r="J37" s="290"/>
    </row>
    <row r="38" spans="1:10" s="399" customFormat="1" outlineLevel="1" x14ac:dyDescent="0.3">
      <c r="A38" s="391" t="s">
        <v>451</v>
      </c>
      <c r="B38" s="402" t="s">
        <v>400</v>
      </c>
      <c r="C38" s="393" t="s">
        <v>401</v>
      </c>
      <c r="D38" s="395">
        <v>161.02000000000001</v>
      </c>
      <c r="E38" s="395">
        <v>28.98</v>
      </c>
      <c r="F38" s="396">
        <v>190</v>
      </c>
      <c r="G38" s="397"/>
      <c r="H38" s="398"/>
      <c r="I38" s="290"/>
      <c r="J38" s="290"/>
    </row>
    <row r="39" spans="1:10" s="399" customFormat="1" ht="31.2" outlineLevel="1" x14ac:dyDescent="0.3">
      <c r="A39" s="391" t="s">
        <v>431</v>
      </c>
      <c r="B39" s="402" t="s">
        <v>487</v>
      </c>
      <c r="C39" s="393" t="s">
        <v>408</v>
      </c>
      <c r="D39" s="395">
        <v>80.510000000000005</v>
      </c>
      <c r="E39" s="395">
        <v>14.49</v>
      </c>
      <c r="F39" s="396">
        <v>95</v>
      </c>
      <c r="G39" s="397"/>
      <c r="H39" s="398"/>
      <c r="I39" s="290"/>
      <c r="J39" s="290"/>
    </row>
    <row r="40" spans="1:10" s="399" customFormat="1" ht="31.2" outlineLevel="1" x14ac:dyDescent="0.3">
      <c r="A40" s="391" t="s">
        <v>392</v>
      </c>
      <c r="B40" s="402" t="s">
        <v>404</v>
      </c>
      <c r="C40" s="393" t="s">
        <v>391</v>
      </c>
      <c r="D40" s="395">
        <v>161.02000000000001</v>
      </c>
      <c r="E40" s="395">
        <v>28.98</v>
      </c>
      <c r="F40" s="396">
        <v>190</v>
      </c>
      <c r="G40" s="397"/>
      <c r="H40" s="398"/>
      <c r="I40" s="290"/>
      <c r="J40" s="290"/>
    </row>
    <row r="41" spans="1:10" s="399" customFormat="1" outlineLevel="1" x14ac:dyDescent="0.3">
      <c r="A41" s="391" t="s">
        <v>459</v>
      </c>
      <c r="B41" s="402" t="s">
        <v>434</v>
      </c>
      <c r="C41" s="393" t="s">
        <v>417</v>
      </c>
      <c r="D41" s="395">
        <v>93.22</v>
      </c>
      <c r="E41" s="395">
        <v>16.78</v>
      </c>
      <c r="F41" s="396">
        <v>110</v>
      </c>
      <c r="G41" s="397"/>
      <c r="H41" s="398"/>
      <c r="I41" s="290"/>
      <c r="J41" s="290"/>
    </row>
    <row r="42" spans="1:10" s="399" customFormat="1" ht="31.2" outlineLevel="1" x14ac:dyDescent="0.3">
      <c r="A42" s="391" t="s">
        <v>461</v>
      </c>
      <c r="B42" s="402" t="s">
        <v>490</v>
      </c>
      <c r="C42" s="393" t="s">
        <v>456</v>
      </c>
      <c r="D42" s="395">
        <v>216.1</v>
      </c>
      <c r="E42" s="395">
        <v>38.9</v>
      </c>
      <c r="F42" s="396">
        <v>255</v>
      </c>
      <c r="G42" s="397"/>
      <c r="H42" s="398"/>
      <c r="I42" s="290"/>
      <c r="J42" s="290"/>
    </row>
    <row r="43" spans="1:10" s="399" customFormat="1" outlineLevel="1" x14ac:dyDescent="0.3">
      <c r="A43" s="391" t="s">
        <v>465</v>
      </c>
      <c r="B43" s="402" t="s">
        <v>492</v>
      </c>
      <c r="C43" s="393" t="s">
        <v>493</v>
      </c>
      <c r="D43" s="395">
        <v>55.08</v>
      </c>
      <c r="E43" s="395">
        <v>9.92</v>
      </c>
      <c r="F43" s="396">
        <v>65</v>
      </c>
      <c r="G43" s="397"/>
      <c r="H43" s="398"/>
      <c r="I43" s="290"/>
      <c r="J43" s="290"/>
    </row>
    <row r="44" spans="1:10" s="399" customFormat="1" outlineLevel="1" x14ac:dyDescent="0.3">
      <c r="A44" s="391" t="s">
        <v>468</v>
      </c>
      <c r="B44" s="402" t="s">
        <v>436</v>
      </c>
      <c r="C44" s="393" t="s">
        <v>408</v>
      </c>
      <c r="D44" s="395">
        <v>161.02000000000001</v>
      </c>
      <c r="E44" s="395">
        <v>28.98</v>
      </c>
      <c r="F44" s="396">
        <v>190</v>
      </c>
      <c r="G44" s="397"/>
      <c r="H44" s="398"/>
      <c r="I44" s="290"/>
      <c r="J44" s="290"/>
    </row>
    <row r="45" spans="1:10" s="399" customFormat="1" outlineLevel="1" x14ac:dyDescent="0.3">
      <c r="A45" s="391" t="s">
        <v>477</v>
      </c>
      <c r="B45" s="402" t="s">
        <v>439</v>
      </c>
      <c r="C45" s="393" t="s">
        <v>440</v>
      </c>
      <c r="D45" s="395">
        <v>216.1</v>
      </c>
      <c r="E45" s="395">
        <v>38.9</v>
      </c>
      <c r="F45" s="396">
        <v>255</v>
      </c>
      <c r="G45" s="397"/>
      <c r="H45" s="398"/>
      <c r="I45" s="290"/>
      <c r="J45" s="290"/>
    </row>
    <row r="46" spans="1:10" s="399" customFormat="1" outlineLevel="1" x14ac:dyDescent="0.3">
      <c r="A46" s="391" t="s">
        <v>478</v>
      </c>
      <c r="B46" s="402" t="s">
        <v>495</v>
      </c>
      <c r="C46" s="393" t="s">
        <v>475</v>
      </c>
      <c r="D46" s="395">
        <v>93.22</v>
      </c>
      <c r="E46" s="395">
        <v>16.78</v>
      </c>
      <c r="F46" s="396">
        <v>110</v>
      </c>
      <c r="G46" s="397"/>
      <c r="H46" s="398"/>
      <c r="I46" s="290"/>
      <c r="J46" s="290"/>
    </row>
    <row r="47" spans="1:10" s="399" customFormat="1" ht="31.2" outlineLevel="1" x14ac:dyDescent="0.3">
      <c r="A47" s="391" t="s">
        <v>479</v>
      </c>
      <c r="B47" s="402" t="s">
        <v>497</v>
      </c>
      <c r="C47" s="393" t="s">
        <v>432</v>
      </c>
      <c r="D47" s="395">
        <v>161.02000000000001</v>
      </c>
      <c r="E47" s="395">
        <v>28.98</v>
      </c>
      <c r="F47" s="396">
        <v>190</v>
      </c>
      <c r="G47" s="397"/>
      <c r="H47" s="398"/>
      <c r="I47" s="290"/>
      <c r="J47" s="290"/>
    </row>
    <row r="48" spans="1:10" s="399" customFormat="1" ht="31.2" outlineLevel="1" x14ac:dyDescent="0.3">
      <c r="A48" s="391" t="s">
        <v>395</v>
      </c>
      <c r="B48" s="402" t="s">
        <v>500</v>
      </c>
      <c r="C48" s="393" t="s">
        <v>475</v>
      </c>
      <c r="D48" s="395">
        <v>216.1</v>
      </c>
      <c r="E48" s="395">
        <v>38.9</v>
      </c>
      <c r="F48" s="396">
        <v>255</v>
      </c>
      <c r="G48" s="397"/>
      <c r="H48" s="398"/>
      <c r="I48" s="290"/>
      <c r="J48" s="290"/>
    </row>
    <row r="49" spans="1:10" s="399" customFormat="1" ht="31.2" outlineLevel="1" x14ac:dyDescent="0.3">
      <c r="A49" s="391" t="s">
        <v>480</v>
      </c>
      <c r="B49" s="403" t="s">
        <v>411</v>
      </c>
      <c r="C49" s="393" t="s">
        <v>412</v>
      </c>
      <c r="D49" s="395">
        <v>46.61</v>
      </c>
      <c r="E49" s="395">
        <v>8.39</v>
      </c>
      <c r="F49" s="396">
        <v>55</v>
      </c>
      <c r="G49" s="397"/>
      <c r="H49" s="398"/>
      <c r="I49" s="290"/>
      <c r="J49" s="290"/>
    </row>
    <row r="50" spans="1:10" s="399" customFormat="1" outlineLevel="1" x14ac:dyDescent="0.3">
      <c r="A50" s="391" t="s">
        <v>482</v>
      </c>
      <c r="B50" s="403" t="s">
        <v>443</v>
      </c>
      <c r="C50" s="393" t="s">
        <v>391</v>
      </c>
      <c r="D50" s="395">
        <v>33.9</v>
      </c>
      <c r="E50" s="395">
        <v>6.1</v>
      </c>
      <c r="F50" s="396">
        <v>40</v>
      </c>
      <c r="G50" s="397"/>
      <c r="H50" s="398"/>
      <c r="I50" s="290"/>
      <c r="J50" s="290"/>
    </row>
    <row r="51" spans="1:10" s="399" customFormat="1" ht="31.2" outlineLevel="1" x14ac:dyDescent="0.3">
      <c r="A51" s="391" t="s">
        <v>398</v>
      </c>
      <c r="B51" s="402" t="s">
        <v>445</v>
      </c>
      <c r="C51" s="393" t="s">
        <v>446</v>
      </c>
      <c r="D51" s="395">
        <v>152.54</v>
      </c>
      <c r="E51" s="395">
        <v>27.46</v>
      </c>
      <c r="F51" s="396">
        <v>180</v>
      </c>
      <c r="G51" s="397"/>
      <c r="H51" s="398"/>
      <c r="I51" s="290"/>
      <c r="J51" s="290"/>
    </row>
    <row r="52" spans="1:10" s="399" customFormat="1" ht="31.2" outlineLevel="1" x14ac:dyDescent="0.3">
      <c r="A52" s="391" t="s">
        <v>486</v>
      </c>
      <c r="B52" s="403" t="s">
        <v>466</v>
      </c>
      <c r="C52" s="393" t="s">
        <v>391</v>
      </c>
      <c r="D52" s="395">
        <v>322.02999999999997</v>
      </c>
      <c r="E52" s="395">
        <v>57.97</v>
      </c>
      <c r="F52" s="396">
        <v>380</v>
      </c>
      <c r="G52" s="397"/>
      <c r="H52" s="398"/>
      <c r="I52" s="290"/>
      <c r="J52" s="290"/>
    </row>
    <row r="53" spans="1:10" s="399" customFormat="1" ht="46.8" outlineLevel="1" x14ac:dyDescent="0.3">
      <c r="A53" s="391" t="s">
        <v>402</v>
      </c>
      <c r="B53" s="402" t="s">
        <v>448</v>
      </c>
      <c r="C53" s="393" t="s">
        <v>449</v>
      </c>
      <c r="D53" s="395">
        <v>313.56</v>
      </c>
      <c r="E53" s="395">
        <v>56.44</v>
      </c>
      <c r="F53" s="396">
        <v>370</v>
      </c>
      <c r="G53" s="397"/>
      <c r="H53" s="398"/>
      <c r="I53" s="290"/>
      <c r="J53" s="290"/>
    </row>
    <row r="54" spans="1:10" s="399" customFormat="1" ht="46.8" outlineLevel="1" x14ac:dyDescent="0.3">
      <c r="A54" s="391" t="s">
        <v>433</v>
      </c>
      <c r="B54" s="406" t="s">
        <v>677</v>
      </c>
      <c r="C54" s="393" t="s">
        <v>675</v>
      </c>
      <c r="D54" s="395">
        <v>241.53</v>
      </c>
      <c r="E54" s="395">
        <v>43.47</v>
      </c>
      <c r="F54" s="396">
        <v>285</v>
      </c>
      <c r="G54" s="397"/>
      <c r="H54" s="398"/>
      <c r="I54" s="290"/>
      <c r="J54" s="290"/>
    </row>
    <row r="55" spans="1:10" s="399" customFormat="1" ht="31.2" outlineLevel="1" x14ac:dyDescent="0.3">
      <c r="A55" s="391" t="s">
        <v>488</v>
      </c>
      <c r="B55" s="403" t="s">
        <v>679</v>
      </c>
      <c r="C55" s="393" t="s">
        <v>680</v>
      </c>
      <c r="D55" s="395">
        <v>12.71</v>
      </c>
      <c r="E55" s="395">
        <v>2.29</v>
      </c>
      <c r="F55" s="396">
        <v>15</v>
      </c>
      <c r="G55" s="397"/>
      <c r="H55" s="398"/>
      <c r="I55" s="290"/>
      <c r="J55" s="290"/>
    </row>
    <row r="56" spans="1:10" ht="46.8" outlineLevel="1" x14ac:dyDescent="0.3">
      <c r="A56" s="240" t="s">
        <v>489</v>
      </c>
      <c r="B56" s="241" t="s">
        <v>469</v>
      </c>
      <c r="C56" s="242"/>
      <c r="D56" s="243">
        <v>0</v>
      </c>
      <c r="E56" s="243">
        <v>0</v>
      </c>
      <c r="F56" s="244">
        <v>0</v>
      </c>
      <c r="G56" s="238"/>
      <c r="H56" s="239"/>
    </row>
    <row r="57" spans="1:10" s="399" customFormat="1" outlineLevel="1" x14ac:dyDescent="0.3">
      <c r="A57" s="182" t="s">
        <v>168</v>
      </c>
      <c r="B57" s="407" t="s">
        <v>185</v>
      </c>
      <c r="C57" s="393" t="s">
        <v>394</v>
      </c>
      <c r="D57" s="395">
        <v>250</v>
      </c>
      <c r="E57" s="395">
        <v>45</v>
      </c>
      <c r="F57" s="396">
        <v>295</v>
      </c>
      <c r="G57" s="397"/>
      <c r="H57" s="398"/>
      <c r="I57" s="290"/>
      <c r="J57" s="290"/>
    </row>
    <row r="58" spans="1:10" s="399" customFormat="1" outlineLevel="1" x14ac:dyDescent="0.3">
      <c r="A58" s="182" t="s">
        <v>169</v>
      </c>
      <c r="B58" s="407" t="s">
        <v>186</v>
      </c>
      <c r="C58" s="393" t="s">
        <v>394</v>
      </c>
      <c r="D58" s="395">
        <v>474.58</v>
      </c>
      <c r="E58" s="395">
        <v>85.42</v>
      </c>
      <c r="F58" s="396">
        <v>560</v>
      </c>
      <c r="G58" s="397"/>
      <c r="H58" s="398"/>
      <c r="I58" s="290"/>
      <c r="J58" s="290"/>
    </row>
    <row r="59" spans="1:10" s="399" customFormat="1" outlineLevel="1" x14ac:dyDescent="0.3">
      <c r="A59" s="391" t="s">
        <v>491</v>
      </c>
      <c r="B59" s="403" t="s">
        <v>452</v>
      </c>
      <c r="C59" s="393" t="s">
        <v>453</v>
      </c>
      <c r="D59" s="395">
        <v>110.17</v>
      </c>
      <c r="E59" s="395">
        <v>19.829999999999998</v>
      </c>
      <c r="F59" s="396">
        <v>130</v>
      </c>
      <c r="G59" s="397"/>
      <c r="H59" s="398"/>
      <c r="I59" s="290"/>
      <c r="J59" s="290"/>
    </row>
    <row r="60" spans="1:10" s="399" customFormat="1" ht="31.2" outlineLevel="1" x14ac:dyDescent="0.3">
      <c r="A60" s="391" t="s">
        <v>435</v>
      </c>
      <c r="B60" s="403" t="s">
        <v>455</v>
      </c>
      <c r="C60" s="393" t="s">
        <v>456</v>
      </c>
      <c r="D60" s="395">
        <v>122.88</v>
      </c>
      <c r="E60" s="395">
        <v>22.12</v>
      </c>
      <c r="F60" s="396">
        <v>145</v>
      </c>
      <c r="G60" s="397"/>
      <c r="H60" s="398"/>
      <c r="I60" s="290"/>
      <c r="J60" s="290"/>
    </row>
    <row r="61" spans="1:10" s="399" customFormat="1" outlineLevel="1" x14ac:dyDescent="0.3">
      <c r="A61" s="391" t="s">
        <v>437</v>
      </c>
      <c r="B61" s="408" t="s">
        <v>407</v>
      </c>
      <c r="C61" s="393" t="s">
        <v>408</v>
      </c>
      <c r="D61" s="395">
        <v>55.08</v>
      </c>
      <c r="E61" s="395">
        <v>9.92</v>
      </c>
      <c r="F61" s="396">
        <v>65</v>
      </c>
      <c r="G61" s="397"/>
      <c r="H61" s="398"/>
      <c r="I61" s="290"/>
      <c r="J61" s="290"/>
    </row>
    <row r="62" spans="1:10" s="399" customFormat="1" outlineLevel="1" x14ac:dyDescent="0.3">
      <c r="A62" s="391" t="s">
        <v>494</v>
      </c>
      <c r="B62" s="408" t="s">
        <v>458</v>
      </c>
      <c r="C62" s="393" t="s">
        <v>446</v>
      </c>
      <c r="D62" s="395">
        <v>42.37</v>
      </c>
      <c r="E62" s="395">
        <v>7.63</v>
      </c>
      <c r="F62" s="396">
        <v>50</v>
      </c>
      <c r="G62" s="397"/>
      <c r="H62" s="398"/>
      <c r="I62" s="290"/>
      <c r="J62" s="290"/>
    </row>
    <row r="63" spans="1:10" s="399" customFormat="1" outlineLevel="1" x14ac:dyDescent="0.3">
      <c r="A63" s="391" t="s">
        <v>496</v>
      </c>
      <c r="B63" s="408" t="s">
        <v>460</v>
      </c>
      <c r="C63" s="393" t="s">
        <v>408</v>
      </c>
      <c r="D63" s="395">
        <v>42.37</v>
      </c>
      <c r="E63" s="395">
        <v>7.63</v>
      </c>
      <c r="F63" s="396">
        <v>50</v>
      </c>
      <c r="G63" s="397"/>
      <c r="H63" s="398"/>
      <c r="I63" s="290"/>
      <c r="J63" s="290"/>
    </row>
    <row r="64" spans="1:10" outlineLevel="1" x14ac:dyDescent="0.3">
      <c r="A64" s="245" t="s">
        <v>686</v>
      </c>
      <c r="B64" s="246"/>
      <c r="C64" s="247"/>
      <c r="D64" s="243">
        <v>0</v>
      </c>
      <c r="E64" s="243">
        <v>0</v>
      </c>
      <c r="F64" s="244">
        <v>0</v>
      </c>
      <c r="G64" s="238"/>
      <c r="H64" s="239"/>
    </row>
    <row r="65" spans="1:10" s="399" customFormat="1" ht="46.8" outlineLevel="1" x14ac:dyDescent="0.3">
      <c r="A65" s="391" t="s">
        <v>498</v>
      </c>
      <c r="B65" s="402" t="s">
        <v>755</v>
      </c>
      <c r="C65" s="393" t="s">
        <v>756</v>
      </c>
      <c r="D65" s="395">
        <v>970.34</v>
      </c>
      <c r="E65" s="395">
        <v>174.66</v>
      </c>
      <c r="F65" s="396">
        <v>1145</v>
      </c>
      <c r="G65" s="397"/>
      <c r="H65" s="398"/>
      <c r="I65" s="290"/>
      <c r="J65" s="290"/>
    </row>
    <row r="66" spans="1:10" s="399" customFormat="1" ht="31.2" outlineLevel="1" x14ac:dyDescent="0.3">
      <c r="A66" s="391" t="s">
        <v>269</v>
      </c>
      <c r="B66" s="402" t="s">
        <v>270</v>
      </c>
      <c r="C66" s="393" t="s">
        <v>756</v>
      </c>
      <c r="D66" s="395">
        <v>580.51</v>
      </c>
      <c r="E66" s="395">
        <v>104.49</v>
      </c>
      <c r="F66" s="396">
        <v>685</v>
      </c>
      <c r="G66" s="397"/>
      <c r="H66" s="398"/>
      <c r="I66" s="290"/>
      <c r="J66" s="290"/>
    </row>
    <row r="67" spans="1:10" s="399" customFormat="1" ht="31.2" outlineLevel="1" x14ac:dyDescent="0.3">
      <c r="A67" s="391" t="s">
        <v>499</v>
      </c>
      <c r="B67" s="402" t="s">
        <v>757</v>
      </c>
      <c r="C67" s="393" t="s">
        <v>391</v>
      </c>
      <c r="D67" s="395">
        <v>385.59</v>
      </c>
      <c r="E67" s="395">
        <v>69.41</v>
      </c>
      <c r="F67" s="396">
        <v>455</v>
      </c>
      <c r="G67" s="397"/>
      <c r="H67" s="398"/>
      <c r="I67" s="290"/>
      <c r="J67" s="290"/>
    </row>
    <row r="68" spans="1:10" s="399" customFormat="1" outlineLevel="1" x14ac:dyDescent="0.3">
      <c r="A68" s="391" t="s">
        <v>501</v>
      </c>
      <c r="B68" s="402" t="s">
        <v>727</v>
      </c>
      <c r="C68" s="393" t="s">
        <v>440</v>
      </c>
      <c r="D68" s="395">
        <v>161.02000000000001</v>
      </c>
      <c r="E68" s="395">
        <v>28.98</v>
      </c>
      <c r="F68" s="396">
        <v>190</v>
      </c>
      <c r="G68" s="397"/>
      <c r="H68" s="398"/>
      <c r="I68" s="290"/>
      <c r="J68" s="290"/>
    </row>
    <row r="69" spans="1:10" s="399" customFormat="1" outlineLevel="1" x14ac:dyDescent="0.3">
      <c r="A69" s="391" t="s">
        <v>56</v>
      </c>
      <c r="B69" s="402" t="s">
        <v>58</v>
      </c>
      <c r="C69" s="393" t="s">
        <v>440</v>
      </c>
      <c r="D69" s="395">
        <v>80.510000000000005</v>
      </c>
      <c r="E69" s="395">
        <v>14.49</v>
      </c>
      <c r="F69" s="396">
        <v>95</v>
      </c>
      <c r="G69" s="397"/>
      <c r="H69" s="398"/>
      <c r="I69" s="290"/>
      <c r="J69" s="290"/>
    </row>
    <row r="70" spans="1:10" s="399" customFormat="1" outlineLevel="1" x14ac:dyDescent="0.3">
      <c r="A70" s="391" t="s">
        <v>57</v>
      </c>
      <c r="B70" s="402" t="s">
        <v>59</v>
      </c>
      <c r="C70" s="393" t="s">
        <v>440</v>
      </c>
      <c r="D70" s="395">
        <v>80.510000000000005</v>
      </c>
      <c r="E70" s="395">
        <v>14.49</v>
      </c>
      <c r="F70" s="396">
        <v>95</v>
      </c>
      <c r="G70" s="397"/>
      <c r="H70" s="398"/>
      <c r="I70" s="290"/>
      <c r="J70" s="290"/>
    </row>
    <row r="71" spans="1:10" s="399" customFormat="1" outlineLevel="1" x14ac:dyDescent="0.3">
      <c r="A71" s="391" t="s">
        <v>502</v>
      </c>
      <c r="B71" s="402" t="s">
        <v>767</v>
      </c>
      <c r="C71" s="393" t="s">
        <v>394</v>
      </c>
      <c r="D71" s="395">
        <v>355.93</v>
      </c>
      <c r="E71" s="395">
        <v>64.069999999999993</v>
      </c>
      <c r="F71" s="396">
        <v>420</v>
      </c>
      <c r="G71" s="397"/>
      <c r="H71" s="398"/>
      <c r="I71" s="290"/>
      <c r="J71" s="290"/>
    </row>
    <row r="72" spans="1:10" s="399" customFormat="1" outlineLevel="1" x14ac:dyDescent="0.3">
      <c r="A72" s="391" t="s">
        <v>504</v>
      </c>
      <c r="B72" s="402" t="s">
        <v>769</v>
      </c>
      <c r="C72" s="393" t="s">
        <v>394</v>
      </c>
      <c r="D72" s="395">
        <v>122.88</v>
      </c>
      <c r="E72" s="395">
        <v>22.12</v>
      </c>
      <c r="F72" s="396">
        <v>145</v>
      </c>
      <c r="G72" s="397"/>
      <c r="H72" s="398"/>
      <c r="I72" s="290"/>
      <c r="J72" s="290"/>
    </row>
    <row r="73" spans="1:10" s="399" customFormat="1" outlineLevel="1" x14ac:dyDescent="0.3">
      <c r="A73" s="391" t="s">
        <v>505</v>
      </c>
      <c r="B73" s="402" t="s">
        <v>771</v>
      </c>
      <c r="C73" s="393" t="s">
        <v>394</v>
      </c>
      <c r="D73" s="395">
        <v>228.81</v>
      </c>
      <c r="E73" s="395">
        <v>41.19</v>
      </c>
      <c r="F73" s="396">
        <v>270</v>
      </c>
      <c r="G73" s="397"/>
      <c r="H73" s="398"/>
      <c r="I73" s="290"/>
      <c r="J73" s="290"/>
    </row>
    <row r="74" spans="1:10" s="399" customFormat="1" outlineLevel="1" x14ac:dyDescent="0.3">
      <c r="A74" s="391" t="s">
        <v>506</v>
      </c>
      <c r="B74" s="402" t="s">
        <v>729</v>
      </c>
      <c r="C74" s="393" t="s">
        <v>846</v>
      </c>
      <c r="D74" s="395">
        <v>101.69</v>
      </c>
      <c r="E74" s="395">
        <v>18.309999999999999</v>
      </c>
      <c r="F74" s="396">
        <v>120</v>
      </c>
      <c r="G74" s="397"/>
      <c r="H74" s="398"/>
      <c r="I74" s="290"/>
      <c r="J74" s="290"/>
    </row>
    <row r="75" spans="1:10" s="399" customFormat="1" outlineLevel="1" x14ac:dyDescent="0.3">
      <c r="A75" s="391" t="s">
        <v>60</v>
      </c>
      <c r="B75" s="402" t="s">
        <v>773</v>
      </c>
      <c r="C75" s="393" t="s">
        <v>394</v>
      </c>
      <c r="D75" s="395">
        <v>50.85</v>
      </c>
      <c r="E75" s="395">
        <v>9.15</v>
      </c>
      <c r="F75" s="396">
        <v>60</v>
      </c>
      <c r="G75" s="397"/>
      <c r="H75" s="398"/>
      <c r="I75" s="290"/>
      <c r="J75" s="290"/>
    </row>
    <row r="76" spans="1:10" s="399" customFormat="1" outlineLevel="1" x14ac:dyDescent="0.3">
      <c r="A76" s="391" t="s">
        <v>61</v>
      </c>
      <c r="B76" s="402" t="s">
        <v>775</v>
      </c>
      <c r="C76" s="393" t="s">
        <v>394</v>
      </c>
      <c r="D76" s="395">
        <v>50.85</v>
      </c>
      <c r="E76" s="395">
        <v>9.15</v>
      </c>
      <c r="F76" s="396">
        <v>60</v>
      </c>
      <c r="G76" s="397"/>
      <c r="H76" s="398"/>
      <c r="I76" s="290"/>
      <c r="J76" s="290"/>
    </row>
    <row r="77" spans="1:10" s="399" customFormat="1" ht="31.2" outlineLevel="1" x14ac:dyDescent="0.3">
      <c r="A77" s="391" t="s">
        <v>409</v>
      </c>
      <c r="B77" s="47" t="s">
        <v>303</v>
      </c>
      <c r="C77" s="393" t="s">
        <v>391</v>
      </c>
      <c r="D77" s="395">
        <v>194.92</v>
      </c>
      <c r="E77" s="395">
        <v>35.08</v>
      </c>
      <c r="F77" s="396">
        <v>230</v>
      </c>
      <c r="G77" s="397"/>
      <c r="H77" s="398"/>
      <c r="I77" s="290"/>
      <c r="J77" s="290"/>
    </row>
    <row r="78" spans="1:10" s="399" customFormat="1" ht="31.2" outlineLevel="1" x14ac:dyDescent="0.3">
      <c r="A78" s="391" t="s">
        <v>441</v>
      </c>
      <c r="B78" s="402" t="s">
        <v>304</v>
      </c>
      <c r="C78" s="393" t="s">
        <v>391</v>
      </c>
      <c r="D78" s="395">
        <v>93.22</v>
      </c>
      <c r="E78" s="395">
        <v>16.78</v>
      </c>
      <c r="F78" s="396">
        <v>110</v>
      </c>
      <c r="G78" s="397"/>
      <c r="H78" s="398"/>
      <c r="I78" s="290"/>
      <c r="J78" s="290"/>
    </row>
    <row r="79" spans="1:10" s="399" customFormat="1" ht="31.2" outlineLevel="1" x14ac:dyDescent="0.3">
      <c r="A79" s="391" t="s">
        <v>444</v>
      </c>
      <c r="B79" s="402" t="s">
        <v>313</v>
      </c>
      <c r="C79" s="393" t="s">
        <v>391</v>
      </c>
      <c r="D79" s="395">
        <v>93.22</v>
      </c>
      <c r="E79" s="395">
        <v>16.78</v>
      </c>
      <c r="F79" s="396">
        <v>110</v>
      </c>
      <c r="G79" s="397"/>
      <c r="H79" s="398"/>
      <c r="I79" s="290"/>
      <c r="J79" s="290"/>
    </row>
    <row r="80" spans="1:10" s="399" customFormat="1" outlineLevel="1" x14ac:dyDescent="0.3">
      <c r="A80" s="391" t="s">
        <v>464</v>
      </c>
      <c r="B80" s="402" t="s">
        <v>317</v>
      </c>
      <c r="C80" s="393" t="s">
        <v>391</v>
      </c>
      <c r="D80" s="395">
        <v>105.93</v>
      </c>
      <c r="E80" s="395">
        <v>19.07</v>
      </c>
      <c r="F80" s="396">
        <v>125</v>
      </c>
      <c r="G80" s="397"/>
      <c r="H80" s="398"/>
      <c r="I80" s="290"/>
      <c r="J80" s="290"/>
    </row>
    <row r="81" spans="1:10" s="399" customFormat="1" outlineLevel="1" x14ac:dyDescent="0.3">
      <c r="A81" s="391" t="s">
        <v>320</v>
      </c>
      <c r="B81" s="402" t="s">
        <v>318</v>
      </c>
      <c r="C81" s="393" t="s">
        <v>391</v>
      </c>
      <c r="D81" s="395">
        <v>55.08</v>
      </c>
      <c r="E81" s="395">
        <v>9.92</v>
      </c>
      <c r="F81" s="396">
        <v>65</v>
      </c>
      <c r="G81" s="397"/>
      <c r="H81" s="398"/>
      <c r="I81" s="290"/>
      <c r="J81" s="290"/>
    </row>
    <row r="82" spans="1:10" s="399" customFormat="1" outlineLevel="1" x14ac:dyDescent="0.3">
      <c r="A82" s="391" t="s">
        <v>321</v>
      </c>
      <c r="B82" s="402" t="s">
        <v>319</v>
      </c>
      <c r="C82" s="393" t="s">
        <v>391</v>
      </c>
      <c r="D82" s="395">
        <v>55.08</v>
      </c>
      <c r="E82" s="395">
        <v>9.92</v>
      </c>
      <c r="F82" s="396">
        <v>65</v>
      </c>
      <c r="G82" s="397"/>
      <c r="H82" s="398"/>
      <c r="I82" s="290"/>
      <c r="J82" s="290"/>
    </row>
    <row r="83" spans="1:10" s="399" customFormat="1" outlineLevel="1" x14ac:dyDescent="0.3">
      <c r="A83" s="391" t="s">
        <v>676</v>
      </c>
      <c r="B83" s="402" t="s">
        <v>780</v>
      </c>
      <c r="C83" s="393" t="s">
        <v>781</v>
      </c>
      <c r="D83" s="395">
        <v>322.02999999999997</v>
      </c>
      <c r="E83" s="395">
        <v>57.97</v>
      </c>
      <c r="F83" s="396">
        <v>380</v>
      </c>
      <c r="G83" s="397"/>
      <c r="H83" s="398"/>
      <c r="I83" s="290"/>
      <c r="J83" s="290"/>
    </row>
    <row r="84" spans="1:10" s="399" customFormat="1" outlineLevel="1" x14ac:dyDescent="0.3">
      <c r="A84" s="391" t="s">
        <v>678</v>
      </c>
      <c r="B84" s="402" t="s">
        <v>785</v>
      </c>
      <c r="C84" s="393" t="s">
        <v>426</v>
      </c>
      <c r="D84" s="395">
        <v>194.92</v>
      </c>
      <c r="E84" s="395">
        <v>35.08</v>
      </c>
      <c r="F84" s="396">
        <v>230</v>
      </c>
      <c r="G84" s="397"/>
      <c r="H84" s="398"/>
      <c r="I84" s="290"/>
      <c r="J84" s="290"/>
    </row>
    <row r="85" spans="1:10" s="399" customFormat="1" outlineLevel="1" x14ac:dyDescent="0.3">
      <c r="A85" s="391" t="s">
        <v>467</v>
      </c>
      <c r="B85" s="402" t="s">
        <v>731</v>
      </c>
      <c r="C85" s="393" t="s">
        <v>503</v>
      </c>
      <c r="D85" s="395">
        <v>241.53</v>
      </c>
      <c r="E85" s="395">
        <v>43.47</v>
      </c>
      <c r="F85" s="396">
        <v>285</v>
      </c>
      <c r="G85" s="397"/>
      <c r="H85" s="398"/>
      <c r="I85" s="290"/>
      <c r="J85" s="290"/>
    </row>
    <row r="86" spans="1:10" s="399" customFormat="1" outlineLevel="1" x14ac:dyDescent="0.3">
      <c r="A86" s="391" t="s">
        <v>681</v>
      </c>
      <c r="B86" s="402" t="s">
        <v>239</v>
      </c>
      <c r="C86" s="393" t="s">
        <v>733</v>
      </c>
      <c r="D86" s="395">
        <v>76.27</v>
      </c>
      <c r="E86" s="395">
        <v>13.73</v>
      </c>
      <c r="F86" s="396">
        <v>90</v>
      </c>
      <c r="G86" s="397"/>
      <c r="H86" s="398"/>
      <c r="I86" s="290"/>
      <c r="J86" s="290"/>
    </row>
    <row r="87" spans="1:10" s="399" customFormat="1" outlineLevel="1" x14ac:dyDescent="0.3">
      <c r="A87" s="391" t="s">
        <v>682</v>
      </c>
      <c r="B87" s="402" t="s">
        <v>690</v>
      </c>
      <c r="C87" s="393" t="s">
        <v>394</v>
      </c>
      <c r="D87" s="395">
        <v>63.56</v>
      </c>
      <c r="E87" s="395">
        <v>11.44</v>
      </c>
      <c r="F87" s="396">
        <v>75</v>
      </c>
      <c r="G87" s="397"/>
      <c r="H87" s="398"/>
      <c r="I87" s="290"/>
      <c r="J87" s="290"/>
    </row>
    <row r="88" spans="1:10" s="399" customFormat="1" outlineLevel="1" x14ac:dyDescent="0.3">
      <c r="A88" s="391" t="s">
        <v>683</v>
      </c>
      <c r="B88" s="402" t="s">
        <v>692</v>
      </c>
      <c r="C88" s="393" t="s">
        <v>693</v>
      </c>
      <c r="D88" s="395">
        <v>211.86</v>
      </c>
      <c r="E88" s="395">
        <v>38.14</v>
      </c>
      <c r="F88" s="396">
        <v>250</v>
      </c>
      <c r="G88" s="397"/>
      <c r="H88" s="398"/>
      <c r="I88" s="290"/>
      <c r="J88" s="290"/>
    </row>
    <row r="89" spans="1:10" s="399" customFormat="1" outlineLevel="1" x14ac:dyDescent="0.3">
      <c r="A89" s="391" t="s">
        <v>450</v>
      </c>
      <c r="B89" s="402" t="s">
        <v>735</v>
      </c>
      <c r="C89" s="393" t="s">
        <v>736</v>
      </c>
      <c r="D89" s="395">
        <v>228.81</v>
      </c>
      <c r="E89" s="395">
        <v>41.19</v>
      </c>
      <c r="F89" s="396">
        <v>270</v>
      </c>
      <c r="G89" s="397"/>
      <c r="H89" s="398"/>
      <c r="I89" s="290"/>
      <c r="J89" s="290"/>
    </row>
    <row r="90" spans="1:10" s="399" customFormat="1" outlineLevel="1" x14ac:dyDescent="0.3">
      <c r="A90" s="391" t="s">
        <v>454</v>
      </c>
      <c r="B90" s="402" t="s">
        <v>787</v>
      </c>
      <c r="C90" s="393" t="s">
        <v>391</v>
      </c>
      <c r="D90" s="395">
        <v>110.17</v>
      </c>
      <c r="E90" s="395">
        <v>19.829999999999998</v>
      </c>
      <c r="F90" s="396">
        <v>130</v>
      </c>
      <c r="G90" s="397"/>
      <c r="H90" s="398"/>
      <c r="I90" s="290"/>
      <c r="J90" s="290"/>
    </row>
    <row r="91" spans="1:10" s="399" customFormat="1" outlineLevel="1" x14ac:dyDescent="0.3">
      <c r="A91" s="391" t="s">
        <v>684</v>
      </c>
      <c r="B91" s="402" t="s">
        <v>789</v>
      </c>
      <c r="C91" s="393" t="s">
        <v>391</v>
      </c>
      <c r="D91" s="395">
        <v>110.17</v>
      </c>
      <c r="E91" s="395">
        <v>19.829999999999998</v>
      </c>
      <c r="F91" s="396">
        <v>130</v>
      </c>
      <c r="G91" s="397"/>
      <c r="H91" s="398"/>
      <c r="I91" s="290"/>
      <c r="J91" s="290"/>
    </row>
    <row r="92" spans="1:10" s="399" customFormat="1" ht="31.2" outlineLevel="1" x14ac:dyDescent="0.3">
      <c r="A92" s="391" t="s">
        <v>405</v>
      </c>
      <c r="B92" s="47" t="s">
        <v>892</v>
      </c>
      <c r="C92" s="393" t="s">
        <v>394</v>
      </c>
      <c r="D92" s="395">
        <v>648.30999999999995</v>
      </c>
      <c r="E92" s="395">
        <v>116.69</v>
      </c>
      <c r="F92" s="396">
        <v>765</v>
      </c>
      <c r="G92" s="397"/>
      <c r="H92" s="398"/>
      <c r="I92" s="290"/>
      <c r="J92" s="290"/>
    </row>
    <row r="93" spans="1:10" s="399" customFormat="1" ht="31.2" outlineLevel="1" x14ac:dyDescent="0.3">
      <c r="A93" s="391" t="s">
        <v>685</v>
      </c>
      <c r="B93" s="47" t="s">
        <v>893</v>
      </c>
      <c r="C93" s="393" t="s">
        <v>391</v>
      </c>
      <c r="D93" s="395">
        <v>322.02999999999997</v>
      </c>
      <c r="E93" s="395">
        <v>57.97</v>
      </c>
      <c r="F93" s="396">
        <v>380</v>
      </c>
      <c r="G93" s="397"/>
      <c r="H93" s="398"/>
      <c r="I93" s="290"/>
      <c r="J93" s="290"/>
    </row>
    <row r="94" spans="1:10" s="399" customFormat="1" ht="31.2" outlineLevel="1" x14ac:dyDescent="0.3">
      <c r="A94" s="391" t="s">
        <v>457</v>
      </c>
      <c r="B94" s="47" t="s">
        <v>894</v>
      </c>
      <c r="C94" s="393" t="s">
        <v>391</v>
      </c>
      <c r="D94" s="395">
        <v>322.02999999999997</v>
      </c>
      <c r="E94" s="395">
        <v>57.97</v>
      </c>
      <c r="F94" s="396">
        <v>380</v>
      </c>
      <c r="G94" s="397"/>
      <c r="H94" s="398"/>
      <c r="I94" s="290"/>
      <c r="J94" s="290"/>
    </row>
    <row r="95" spans="1:10" s="399" customFormat="1" ht="31.2" outlineLevel="1" x14ac:dyDescent="0.3">
      <c r="A95" s="391" t="s">
        <v>726</v>
      </c>
      <c r="B95" s="47" t="s">
        <v>895</v>
      </c>
      <c r="C95" s="393" t="s">
        <v>795</v>
      </c>
      <c r="D95" s="395">
        <v>385.59</v>
      </c>
      <c r="E95" s="395">
        <v>69.41</v>
      </c>
      <c r="F95" s="396">
        <v>455</v>
      </c>
      <c r="G95" s="397"/>
      <c r="H95" s="398"/>
      <c r="I95" s="290"/>
      <c r="J95" s="290"/>
    </row>
    <row r="96" spans="1:10" s="399" customFormat="1" ht="31.2" outlineLevel="1" x14ac:dyDescent="0.3">
      <c r="A96" s="391" t="s">
        <v>759</v>
      </c>
      <c r="B96" s="47" t="s">
        <v>896</v>
      </c>
      <c r="C96" s="393" t="s">
        <v>391</v>
      </c>
      <c r="D96" s="395">
        <v>161.02000000000001</v>
      </c>
      <c r="E96" s="395">
        <v>28.98</v>
      </c>
      <c r="F96" s="396">
        <v>190</v>
      </c>
      <c r="G96" s="397"/>
      <c r="H96" s="398"/>
      <c r="I96" s="290"/>
      <c r="J96" s="290"/>
    </row>
    <row r="97" spans="1:10" s="399" customFormat="1" ht="31.2" outlineLevel="1" x14ac:dyDescent="0.3">
      <c r="A97" s="391" t="s">
        <v>761</v>
      </c>
      <c r="B97" s="47" t="s">
        <v>897</v>
      </c>
      <c r="C97" s="393" t="s">
        <v>391</v>
      </c>
      <c r="D97" s="395">
        <v>228.81</v>
      </c>
      <c r="E97" s="395">
        <v>41.19</v>
      </c>
      <c r="F97" s="396">
        <v>270</v>
      </c>
      <c r="G97" s="397"/>
      <c r="H97" s="398"/>
      <c r="I97" s="290"/>
      <c r="J97" s="290"/>
    </row>
    <row r="98" spans="1:10" s="399" customFormat="1" outlineLevel="1" x14ac:dyDescent="0.3">
      <c r="A98" s="391" t="s">
        <v>763</v>
      </c>
      <c r="B98" s="402" t="s">
        <v>796</v>
      </c>
      <c r="C98" s="393" t="s">
        <v>391</v>
      </c>
      <c r="D98" s="395">
        <v>322.02999999999997</v>
      </c>
      <c r="E98" s="395">
        <v>57.97</v>
      </c>
      <c r="F98" s="396">
        <v>380</v>
      </c>
      <c r="G98" s="397"/>
      <c r="H98" s="398"/>
      <c r="I98" s="290"/>
      <c r="J98" s="290"/>
    </row>
    <row r="99" spans="1:10" s="399" customFormat="1" outlineLevel="1" x14ac:dyDescent="0.3">
      <c r="A99" s="391" t="s">
        <v>765</v>
      </c>
      <c r="B99" s="402" t="s">
        <v>342</v>
      </c>
      <c r="C99" s="393" t="s">
        <v>391</v>
      </c>
      <c r="D99" s="395">
        <v>122.88</v>
      </c>
      <c r="E99" s="395">
        <v>22.12</v>
      </c>
      <c r="F99" s="396">
        <v>145</v>
      </c>
      <c r="G99" s="397"/>
      <c r="H99" s="398"/>
      <c r="I99" s="290"/>
      <c r="J99" s="290"/>
    </row>
    <row r="100" spans="1:10" s="399" customFormat="1" outlineLevel="1" x14ac:dyDescent="0.3">
      <c r="A100" s="391" t="s">
        <v>768</v>
      </c>
      <c r="B100" s="402" t="s">
        <v>698</v>
      </c>
      <c r="C100" s="393" t="s">
        <v>391</v>
      </c>
      <c r="D100" s="395">
        <v>194.92</v>
      </c>
      <c r="E100" s="395">
        <v>35.08</v>
      </c>
      <c r="F100" s="396">
        <v>230</v>
      </c>
      <c r="G100" s="397"/>
      <c r="H100" s="398"/>
      <c r="I100" s="290"/>
      <c r="J100" s="290"/>
    </row>
    <row r="101" spans="1:10" s="399" customFormat="1" outlineLevel="1" x14ac:dyDescent="0.3">
      <c r="A101" s="391" t="s">
        <v>770</v>
      </c>
      <c r="B101" s="402" t="s">
        <v>798</v>
      </c>
      <c r="C101" s="393" t="s">
        <v>417</v>
      </c>
      <c r="D101" s="395">
        <v>165.25</v>
      </c>
      <c r="E101" s="395">
        <v>29.75</v>
      </c>
      <c r="F101" s="396">
        <v>195</v>
      </c>
      <c r="G101" s="397"/>
      <c r="H101" s="398"/>
      <c r="I101" s="290"/>
      <c r="J101" s="290"/>
    </row>
    <row r="102" spans="1:10" s="399" customFormat="1" outlineLevel="1" x14ac:dyDescent="0.3">
      <c r="A102" s="391" t="s">
        <v>728</v>
      </c>
      <c r="B102" s="402" t="s">
        <v>739</v>
      </c>
      <c r="C102" s="393" t="s">
        <v>419</v>
      </c>
      <c r="D102" s="395">
        <v>161.02000000000001</v>
      </c>
      <c r="E102" s="395">
        <v>28.98</v>
      </c>
      <c r="F102" s="396">
        <v>190</v>
      </c>
      <c r="G102" s="397"/>
      <c r="H102" s="398"/>
      <c r="I102" s="290"/>
      <c r="J102" s="290"/>
    </row>
    <row r="103" spans="1:10" s="399" customFormat="1" outlineLevel="1" x14ac:dyDescent="0.3">
      <c r="A103" s="391" t="s">
        <v>772</v>
      </c>
      <c r="B103" s="402" t="s">
        <v>740</v>
      </c>
      <c r="C103" s="393" t="s">
        <v>391</v>
      </c>
      <c r="D103" s="395">
        <v>216.1</v>
      </c>
      <c r="E103" s="395">
        <v>38.9</v>
      </c>
      <c r="F103" s="396">
        <v>255</v>
      </c>
      <c r="G103" s="397"/>
      <c r="H103" s="398"/>
      <c r="I103" s="290"/>
      <c r="J103" s="290"/>
    </row>
    <row r="104" spans="1:10" s="399" customFormat="1" outlineLevel="1" x14ac:dyDescent="0.3">
      <c r="A104" s="391" t="s">
        <v>774</v>
      </c>
      <c r="B104" s="402" t="s">
        <v>799</v>
      </c>
      <c r="C104" s="393" t="s">
        <v>391</v>
      </c>
      <c r="D104" s="395">
        <v>161.02000000000001</v>
      </c>
      <c r="E104" s="395">
        <v>28.98</v>
      </c>
      <c r="F104" s="396">
        <v>190</v>
      </c>
      <c r="G104" s="397"/>
      <c r="H104" s="398"/>
      <c r="I104" s="290"/>
      <c r="J104" s="290"/>
    </row>
    <row r="105" spans="1:10" s="399" customFormat="1" outlineLevel="1" x14ac:dyDescent="0.3">
      <c r="A105" s="391" t="s">
        <v>776</v>
      </c>
      <c r="B105" s="402" t="s">
        <v>742</v>
      </c>
      <c r="C105" s="393" t="s">
        <v>743</v>
      </c>
      <c r="D105" s="395">
        <v>165.25</v>
      </c>
      <c r="E105" s="395">
        <v>29.75</v>
      </c>
      <c r="F105" s="396">
        <v>195</v>
      </c>
      <c r="G105" s="397"/>
      <c r="H105" s="398"/>
      <c r="I105" s="290"/>
      <c r="J105" s="290"/>
    </row>
    <row r="106" spans="1:10" s="399" customFormat="1" outlineLevel="1" x14ac:dyDescent="0.3">
      <c r="A106" s="391" t="s">
        <v>777</v>
      </c>
      <c r="B106" s="402" t="s">
        <v>744</v>
      </c>
      <c r="C106" s="393" t="s">
        <v>745</v>
      </c>
      <c r="D106" s="395">
        <v>105.93</v>
      </c>
      <c r="E106" s="395">
        <v>19.07</v>
      </c>
      <c r="F106" s="396">
        <v>125</v>
      </c>
      <c r="G106" s="397"/>
      <c r="H106" s="398"/>
      <c r="I106" s="290"/>
      <c r="J106" s="290"/>
    </row>
    <row r="107" spans="1:10" s="399" customFormat="1" outlineLevel="1" x14ac:dyDescent="0.3">
      <c r="A107" s="391" t="s">
        <v>687</v>
      </c>
      <c r="B107" s="402" t="s">
        <v>800</v>
      </c>
      <c r="C107" s="393" t="s">
        <v>422</v>
      </c>
      <c r="D107" s="395">
        <v>161.02000000000001</v>
      </c>
      <c r="E107" s="395">
        <v>28.98</v>
      </c>
      <c r="F107" s="396">
        <v>190</v>
      </c>
      <c r="G107" s="397"/>
      <c r="H107" s="398"/>
      <c r="I107" s="290"/>
      <c r="J107" s="290"/>
    </row>
    <row r="108" spans="1:10" s="399" customFormat="1" outlineLevel="1" x14ac:dyDescent="0.3">
      <c r="A108" s="391" t="s">
        <v>778</v>
      </c>
      <c r="B108" s="402" t="s">
        <v>701</v>
      </c>
      <c r="C108" s="393" t="s">
        <v>391</v>
      </c>
      <c r="D108" s="395">
        <v>105.93</v>
      </c>
      <c r="E108" s="395">
        <v>19.07</v>
      </c>
      <c r="F108" s="396">
        <v>125</v>
      </c>
      <c r="G108" s="397"/>
      <c r="H108" s="398"/>
      <c r="I108" s="290"/>
      <c r="J108" s="290"/>
    </row>
    <row r="109" spans="1:10" s="399" customFormat="1" outlineLevel="1" x14ac:dyDescent="0.3">
      <c r="A109" s="391" t="s">
        <v>688</v>
      </c>
      <c r="B109" s="402" t="s">
        <v>746</v>
      </c>
      <c r="C109" s="393" t="s">
        <v>391</v>
      </c>
      <c r="D109" s="395">
        <v>322.02999999999997</v>
      </c>
      <c r="E109" s="395">
        <v>57.97</v>
      </c>
      <c r="F109" s="396">
        <v>380</v>
      </c>
      <c r="G109" s="397"/>
      <c r="H109" s="398"/>
      <c r="I109" s="290"/>
      <c r="J109" s="290"/>
    </row>
    <row r="110" spans="1:10" s="399" customFormat="1" outlineLevel="1" x14ac:dyDescent="0.3">
      <c r="A110" s="391" t="s">
        <v>779</v>
      </c>
      <c r="B110" s="402" t="s">
        <v>703</v>
      </c>
      <c r="C110" s="393" t="s">
        <v>453</v>
      </c>
      <c r="D110" s="395">
        <v>80.510000000000005</v>
      </c>
      <c r="E110" s="395">
        <v>14.49</v>
      </c>
      <c r="F110" s="396">
        <v>95</v>
      </c>
      <c r="G110" s="397"/>
      <c r="H110" s="398"/>
      <c r="I110" s="290"/>
      <c r="J110" s="290"/>
    </row>
    <row r="111" spans="1:10" s="399" customFormat="1" outlineLevel="1" x14ac:dyDescent="0.3">
      <c r="A111" s="391" t="s">
        <v>782</v>
      </c>
      <c r="B111" s="402" t="s">
        <v>803</v>
      </c>
      <c r="C111" s="393" t="s">
        <v>781</v>
      </c>
      <c r="D111" s="395">
        <v>203.39</v>
      </c>
      <c r="E111" s="395">
        <v>36.61</v>
      </c>
      <c r="F111" s="396">
        <v>240</v>
      </c>
      <c r="G111" s="397"/>
      <c r="H111" s="398"/>
      <c r="I111" s="290"/>
      <c r="J111" s="290"/>
    </row>
    <row r="112" spans="1:10" s="399" customFormat="1" outlineLevel="1" x14ac:dyDescent="0.3">
      <c r="A112" s="391" t="s">
        <v>783</v>
      </c>
      <c r="B112" s="402" t="s">
        <v>261</v>
      </c>
      <c r="C112" s="393" t="s">
        <v>408</v>
      </c>
      <c r="D112" s="395">
        <v>322.02999999999997</v>
      </c>
      <c r="E112" s="395">
        <v>57.97</v>
      </c>
      <c r="F112" s="396">
        <v>380</v>
      </c>
      <c r="G112" s="397"/>
      <c r="H112" s="398"/>
      <c r="I112" s="290"/>
      <c r="J112" s="290"/>
    </row>
    <row r="113" spans="1:10" s="399" customFormat="1" outlineLevel="1" x14ac:dyDescent="0.3">
      <c r="A113" s="391" t="s">
        <v>784</v>
      </c>
      <c r="B113" s="402" t="s">
        <v>749</v>
      </c>
      <c r="C113" s="393" t="s">
        <v>408</v>
      </c>
      <c r="D113" s="395">
        <v>165.25</v>
      </c>
      <c r="E113" s="395">
        <v>29.75</v>
      </c>
      <c r="F113" s="396">
        <v>195</v>
      </c>
      <c r="G113" s="397"/>
      <c r="H113" s="398"/>
      <c r="I113" s="290"/>
      <c r="J113" s="290"/>
    </row>
    <row r="114" spans="1:10" s="399" customFormat="1" outlineLevel="1" x14ac:dyDescent="0.3">
      <c r="A114" s="391" t="s">
        <v>730</v>
      </c>
      <c r="B114" s="402" t="s">
        <v>705</v>
      </c>
      <c r="C114" s="393" t="s">
        <v>408</v>
      </c>
      <c r="D114" s="395">
        <v>101.69</v>
      </c>
      <c r="E114" s="395">
        <v>18.309999999999999</v>
      </c>
      <c r="F114" s="396">
        <v>120</v>
      </c>
      <c r="G114" s="397"/>
      <c r="H114" s="398"/>
      <c r="I114" s="290"/>
      <c r="J114" s="290"/>
    </row>
    <row r="115" spans="1:10" s="399" customFormat="1" outlineLevel="1" x14ac:dyDescent="0.3">
      <c r="A115" s="391" t="s">
        <v>732</v>
      </c>
      <c r="B115" s="402" t="s">
        <v>805</v>
      </c>
      <c r="C115" s="393" t="s">
        <v>408</v>
      </c>
      <c r="D115" s="395">
        <v>122.88</v>
      </c>
      <c r="E115" s="395">
        <v>22.12</v>
      </c>
      <c r="F115" s="396">
        <v>145</v>
      </c>
      <c r="G115" s="397"/>
      <c r="H115" s="398"/>
      <c r="I115" s="290"/>
      <c r="J115" s="290"/>
    </row>
    <row r="116" spans="1:10" s="399" customFormat="1" outlineLevel="1" x14ac:dyDescent="0.3">
      <c r="A116" s="391" t="s">
        <v>689</v>
      </c>
      <c r="B116" s="402" t="s">
        <v>806</v>
      </c>
      <c r="C116" s="393" t="s">
        <v>391</v>
      </c>
      <c r="D116" s="395">
        <v>177.97</v>
      </c>
      <c r="E116" s="395">
        <v>32.03</v>
      </c>
      <c r="F116" s="396">
        <v>210</v>
      </c>
      <c r="G116" s="397"/>
      <c r="H116" s="398"/>
      <c r="I116" s="290"/>
      <c r="J116" s="290"/>
    </row>
    <row r="117" spans="1:10" s="399" customFormat="1" ht="31.2" outlineLevel="1" x14ac:dyDescent="0.3">
      <c r="A117" s="391" t="s">
        <v>691</v>
      </c>
      <c r="B117" s="402" t="s">
        <v>808</v>
      </c>
      <c r="C117" s="393" t="s">
        <v>391</v>
      </c>
      <c r="D117" s="395">
        <v>241.53</v>
      </c>
      <c r="E117" s="395">
        <v>43.47</v>
      </c>
      <c r="F117" s="396">
        <v>285</v>
      </c>
      <c r="G117" s="397"/>
      <c r="H117" s="398"/>
      <c r="I117" s="290"/>
      <c r="J117" s="290"/>
    </row>
    <row r="118" spans="1:10" s="399" customFormat="1" outlineLevel="1" x14ac:dyDescent="0.3">
      <c r="A118" s="391" t="s">
        <v>734</v>
      </c>
      <c r="B118" s="402" t="s">
        <v>812</v>
      </c>
      <c r="C118" s="393" t="s">
        <v>440</v>
      </c>
      <c r="D118" s="395">
        <v>258.47000000000003</v>
      </c>
      <c r="E118" s="395">
        <v>46.53</v>
      </c>
      <c r="F118" s="396">
        <v>305</v>
      </c>
      <c r="G118" s="397"/>
      <c r="H118" s="398"/>
      <c r="I118" s="290"/>
      <c r="J118" s="290"/>
    </row>
    <row r="119" spans="1:10" s="399" customFormat="1" ht="31.2" outlineLevel="1" x14ac:dyDescent="0.3">
      <c r="A119" s="391" t="s">
        <v>786</v>
      </c>
      <c r="B119" s="402" t="s">
        <v>302</v>
      </c>
      <c r="C119" s="393" t="s">
        <v>394</v>
      </c>
      <c r="D119" s="395">
        <v>161.02000000000001</v>
      </c>
      <c r="E119" s="395">
        <v>28.98</v>
      </c>
      <c r="F119" s="396">
        <v>190</v>
      </c>
      <c r="G119" s="397"/>
      <c r="H119" s="398"/>
      <c r="I119" s="290"/>
      <c r="J119" s="290"/>
    </row>
    <row r="120" spans="1:10" s="399" customFormat="1" outlineLevel="1" x14ac:dyDescent="0.3">
      <c r="A120" s="391" t="s">
        <v>788</v>
      </c>
      <c r="B120" s="402" t="s">
        <v>816</v>
      </c>
      <c r="C120" s="393" t="s">
        <v>391</v>
      </c>
      <c r="D120" s="395">
        <v>80.510000000000005</v>
      </c>
      <c r="E120" s="395">
        <v>14.49</v>
      </c>
      <c r="F120" s="396">
        <v>95</v>
      </c>
      <c r="G120" s="397"/>
      <c r="H120" s="398"/>
      <c r="I120" s="290"/>
      <c r="J120" s="290"/>
    </row>
    <row r="121" spans="1:10" s="399" customFormat="1" ht="31.2" outlineLevel="1" x14ac:dyDescent="0.3">
      <c r="A121" s="391" t="s">
        <v>758</v>
      </c>
      <c r="B121" s="402" t="s">
        <v>672</v>
      </c>
      <c r="C121" s="393" t="s">
        <v>391</v>
      </c>
      <c r="D121" s="395">
        <v>127.12</v>
      </c>
      <c r="E121" s="395">
        <v>22.88</v>
      </c>
      <c r="F121" s="396">
        <v>150</v>
      </c>
      <c r="G121" s="397"/>
      <c r="H121" s="398"/>
      <c r="I121" s="290"/>
      <c r="J121" s="290"/>
    </row>
    <row r="122" spans="1:10" s="399" customFormat="1" outlineLevel="1" x14ac:dyDescent="0.3">
      <c r="A122" s="391" t="s">
        <v>790</v>
      </c>
      <c r="B122" s="402" t="s">
        <v>819</v>
      </c>
      <c r="C122" s="393" t="s">
        <v>391</v>
      </c>
      <c r="D122" s="395">
        <v>80.510000000000005</v>
      </c>
      <c r="E122" s="395">
        <v>14.49</v>
      </c>
      <c r="F122" s="396">
        <v>95</v>
      </c>
      <c r="G122" s="397"/>
      <c r="H122" s="398"/>
      <c r="I122" s="290"/>
      <c r="J122" s="290"/>
    </row>
    <row r="123" spans="1:10" s="399" customFormat="1" outlineLevel="1" x14ac:dyDescent="0.3">
      <c r="A123" s="391" t="s">
        <v>791</v>
      </c>
      <c r="B123" s="402" t="s">
        <v>673</v>
      </c>
      <c r="C123" s="393" t="s">
        <v>391</v>
      </c>
      <c r="D123" s="395">
        <v>161.02000000000001</v>
      </c>
      <c r="E123" s="395">
        <v>28.98</v>
      </c>
      <c r="F123" s="396">
        <v>190</v>
      </c>
      <c r="G123" s="397"/>
      <c r="H123" s="398"/>
      <c r="I123" s="290"/>
      <c r="J123" s="290"/>
    </row>
    <row r="124" spans="1:10" s="399" customFormat="1" outlineLevel="1" x14ac:dyDescent="0.3">
      <c r="A124" s="391" t="s">
        <v>737</v>
      </c>
      <c r="B124" s="402" t="s">
        <v>708</v>
      </c>
      <c r="C124" s="393" t="s">
        <v>391</v>
      </c>
      <c r="D124" s="395">
        <v>93.22</v>
      </c>
      <c r="E124" s="395">
        <v>16.78</v>
      </c>
      <c r="F124" s="396">
        <v>110</v>
      </c>
      <c r="G124" s="397"/>
      <c r="H124" s="398"/>
      <c r="I124" s="290"/>
      <c r="J124" s="290"/>
    </row>
    <row r="125" spans="1:10" s="399" customFormat="1" ht="31.2" outlineLevel="1" x14ac:dyDescent="0.3">
      <c r="A125" s="391" t="s">
        <v>792</v>
      </c>
      <c r="B125" s="402" t="s">
        <v>821</v>
      </c>
      <c r="C125" s="242" t="s">
        <v>408</v>
      </c>
      <c r="D125" s="395">
        <v>80.510000000000005</v>
      </c>
      <c r="E125" s="395">
        <v>14.49</v>
      </c>
      <c r="F125" s="396">
        <v>95</v>
      </c>
      <c r="G125" s="397"/>
      <c r="H125" s="398"/>
      <c r="I125" s="290"/>
      <c r="J125" s="290"/>
    </row>
    <row r="126" spans="1:10" s="399" customFormat="1" ht="31.2" outlineLevel="1" x14ac:dyDescent="0.3">
      <c r="A126" s="391" t="s">
        <v>793</v>
      </c>
      <c r="B126" s="402" t="s">
        <v>823</v>
      </c>
      <c r="C126" s="393" t="s">
        <v>391</v>
      </c>
      <c r="D126" s="395">
        <v>161.02000000000001</v>
      </c>
      <c r="E126" s="395">
        <v>28.98</v>
      </c>
      <c r="F126" s="396">
        <v>190</v>
      </c>
      <c r="G126" s="397"/>
      <c r="H126" s="398"/>
      <c r="I126" s="290"/>
      <c r="J126" s="290"/>
    </row>
    <row r="127" spans="1:10" s="399" customFormat="1" outlineLevel="1" x14ac:dyDescent="0.3">
      <c r="A127" s="391" t="s">
        <v>794</v>
      </c>
      <c r="B127" s="402" t="s">
        <v>262</v>
      </c>
      <c r="C127" s="393" t="s">
        <v>391</v>
      </c>
      <c r="D127" s="395">
        <v>161.02000000000001</v>
      </c>
      <c r="E127" s="395">
        <v>28.98</v>
      </c>
      <c r="F127" s="396">
        <v>190</v>
      </c>
      <c r="G127" s="397"/>
      <c r="H127" s="398"/>
      <c r="I127" s="290"/>
      <c r="J127" s="290"/>
    </row>
    <row r="128" spans="1:10" s="399" customFormat="1" outlineLevel="1" x14ac:dyDescent="0.3">
      <c r="A128" s="391" t="s">
        <v>694</v>
      </c>
      <c r="B128" s="402" t="s">
        <v>825</v>
      </c>
      <c r="C128" s="393" t="s">
        <v>391</v>
      </c>
      <c r="D128" s="395">
        <v>292.37</v>
      </c>
      <c r="E128" s="395">
        <v>52.63</v>
      </c>
      <c r="F128" s="396">
        <v>345</v>
      </c>
      <c r="G128" s="397"/>
      <c r="H128" s="398"/>
      <c r="I128" s="290"/>
      <c r="J128" s="290"/>
    </row>
    <row r="129" spans="1:10" s="399" customFormat="1" outlineLevel="1" x14ac:dyDescent="0.3">
      <c r="A129" s="391" t="s">
        <v>696</v>
      </c>
      <c r="B129" s="402" t="s">
        <v>751</v>
      </c>
      <c r="C129" s="393" t="s">
        <v>391</v>
      </c>
      <c r="D129" s="395">
        <v>127.12</v>
      </c>
      <c r="E129" s="395">
        <v>22.88</v>
      </c>
      <c r="F129" s="396">
        <v>150</v>
      </c>
      <c r="G129" s="397"/>
      <c r="H129" s="398"/>
      <c r="I129" s="290"/>
      <c r="J129" s="290"/>
    </row>
    <row r="130" spans="1:10" s="399" customFormat="1" ht="31.2" outlineLevel="1" x14ac:dyDescent="0.3">
      <c r="A130" s="391" t="s">
        <v>697</v>
      </c>
      <c r="B130" s="402" t="s">
        <v>347</v>
      </c>
      <c r="C130" s="393" t="s">
        <v>391</v>
      </c>
      <c r="D130" s="395">
        <v>648.30999999999995</v>
      </c>
      <c r="E130" s="395">
        <v>116.69</v>
      </c>
      <c r="F130" s="396">
        <v>765</v>
      </c>
      <c r="G130" s="397"/>
      <c r="H130" s="398"/>
      <c r="I130" s="290"/>
      <c r="J130" s="290"/>
    </row>
    <row r="131" spans="1:10" s="399" customFormat="1" outlineLevel="1" x14ac:dyDescent="0.3">
      <c r="A131" s="391" t="s">
        <v>797</v>
      </c>
      <c r="B131" s="402" t="s">
        <v>831</v>
      </c>
      <c r="C131" s="393" t="s">
        <v>391</v>
      </c>
      <c r="D131" s="395">
        <v>322.02999999999997</v>
      </c>
      <c r="E131" s="395">
        <v>57.97</v>
      </c>
      <c r="F131" s="396">
        <v>380</v>
      </c>
      <c r="G131" s="397"/>
      <c r="H131" s="398"/>
      <c r="I131" s="290"/>
      <c r="J131" s="290"/>
    </row>
    <row r="132" spans="1:10" s="399" customFormat="1" outlineLevel="1" x14ac:dyDescent="0.3">
      <c r="A132" s="391" t="s">
        <v>738</v>
      </c>
      <c r="B132" s="402" t="s">
        <v>753</v>
      </c>
      <c r="C132" s="393" t="s">
        <v>391</v>
      </c>
      <c r="D132" s="395">
        <v>211.86</v>
      </c>
      <c r="E132" s="395">
        <v>38.14</v>
      </c>
      <c r="F132" s="396">
        <v>250</v>
      </c>
      <c r="G132" s="397"/>
      <c r="H132" s="398"/>
      <c r="I132" s="290"/>
      <c r="J132" s="290"/>
    </row>
    <row r="133" spans="1:10" s="410" customFormat="1" ht="16.2" outlineLevel="1" x14ac:dyDescent="0.35">
      <c r="A133" s="391" t="s">
        <v>699</v>
      </c>
      <c r="B133" s="402" t="s">
        <v>710</v>
      </c>
      <c r="C133" s="409" t="s">
        <v>422</v>
      </c>
      <c r="D133" s="395">
        <v>29.66</v>
      </c>
      <c r="E133" s="395">
        <v>5.34</v>
      </c>
      <c r="F133" s="396">
        <v>35</v>
      </c>
      <c r="G133" s="397"/>
      <c r="H133" s="398"/>
      <c r="I133" s="290"/>
      <c r="J133" s="290"/>
    </row>
    <row r="134" spans="1:10" s="250" customFormat="1" ht="46.8" outlineLevel="1" x14ac:dyDescent="0.35">
      <c r="A134" s="240" t="s">
        <v>741</v>
      </c>
      <c r="B134" s="248" t="s">
        <v>712</v>
      </c>
      <c r="C134" s="249" t="s">
        <v>422</v>
      </c>
      <c r="D134" s="243">
        <v>0</v>
      </c>
      <c r="E134" s="243">
        <v>0</v>
      </c>
      <c r="F134" s="244">
        <v>0</v>
      </c>
      <c r="G134" s="238"/>
      <c r="H134" s="239"/>
      <c r="I134" s="290"/>
      <c r="J134" s="290"/>
    </row>
    <row r="135" spans="1:10" s="410" customFormat="1" ht="16.2" outlineLevel="1" x14ac:dyDescent="0.35">
      <c r="A135" s="182" t="s">
        <v>170</v>
      </c>
      <c r="B135" s="407" t="s">
        <v>179</v>
      </c>
      <c r="C135" s="409" t="s">
        <v>391</v>
      </c>
      <c r="D135" s="395">
        <v>46.61</v>
      </c>
      <c r="E135" s="395">
        <v>8.39</v>
      </c>
      <c r="F135" s="396">
        <v>55</v>
      </c>
      <c r="G135" s="397"/>
      <c r="H135" s="398"/>
      <c r="I135" s="290"/>
      <c r="J135" s="290"/>
    </row>
    <row r="136" spans="1:10" s="410" customFormat="1" ht="16.2" outlineLevel="1" x14ac:dyDescent="0.35">
      <c r="A136" s="182" t="s">
        <v>171</v>
      </c>
      <c r="B136" s="407" t="s">
        <v>180</v>
      </c>
      <c r="C136" s="409" t="s">
        <v>391</v>
      </c>
      <c r="D136" s="395">
        <v>88.98</v>
      </c>
      <c r="E136" s="395">
        <v>16.02</v>
      </c>
      <c r="F136" s="396">
        <v>105</v>
      </c>
      <c r="G136" s="397"/>
      <c r="H136" s="398"/>
      <c r="I136" s="290"/>
      <c r="J136" s="290"/>
    </row>
    <row r="137" spans="1:10" s="410" customFormat="1" ht="31.2" outlineLevel="1" x14ac:dyDescent="0.35">
      <c r="A137" s="391" t="s">
        <v>700</v>
      </c>
      <c r="B137" s="402" t="s">
        <v>714</v>
      </c>
      <c r="C137" s="409" t="s">
        <v>715</v>
      </c>
      <c r="D137" s="395">
        <v>67.8</v>
      </c>
      <c r="E137" s="395">
        <v>12.2</v>
      </c>
      <c r="F137" s="396">
        <v>80</v>
      </c>
      <c r="G137" s="397"/>
      <c r="H137" s="398"/>
      <c r="I137" s="290"/>
      <c r="J137" s="290"/>
    </row>
    <row r="138" spans="1:10" s="410" customFormat="1" ht="16.2" outlineLevel="1" x14ac:dyDescent="0.35">
      <c r="A138" s="391" t="s">
        <v>702</v>
      </c>
      <c r="B138" s="402" t="s">
        <v>718</v>
      </c>
      <c r="C138" s="409" t="s">
        <v>408</v>
      </c>
      <c r="D138" s="395">
        <v>63.56</v>
      </c>
      <c r="E138" s="395">
        <v>11.44</v>
      </c>
      <c r="F138" s="396">
        <v>75</v>
      </c>
      <c r="G138" s="397"/>
      <c r="H138" s="398"/>
      <c r="I138" s="290"/>
      <c r="J138" s="290"/>
    </row>
    <row r="139" spans="1:10" s="250" customFormat="1" ht="16.2" outlineLevel="1" x14ac:dyDescent="0.35">
      <c r="A139" s="240" t="s">
        <v>801</v>
      </c>
      <c r="B139" s="248" t="s">
        <v>348</v>
      </c>
      <c r="C139" s="249"/>
      <c r="D139" s="243"/>
      <c r="E139" s="243"/>
      <c r="F139" s="244">
        <v>0</v>
      </c>
      <c r="G139" s="238"/>
      <c r="H139" s="239"/>
      <c r="I139" s="290"/>
      <c r="J139" s="290"/>
    </row>
    <row r="140" spans="1:10" s="410" customFormat="1" ht="16.2" outlineLevel="1" x14ac:dyDescent="0.35">
      <c r="A140" s="391" t="s">
        <v>213</v>
      </c>
      <c r="B140" s="407" t="s">
        <v>212</v>
      </c>
      <c r="C140" s="409" t="s">
        <v>391</v>
      </c>
      <c r="D140" s="395">
        <v>152.54</v>
      </c>
      <c r="E140" s="395">
        <v>27.46</v>
      </c>
      <c r="F140" s="396">
        <v>180</v>
      </c>
      <c r="G140" s="397"/>
      <c r="H140" s="398"/>
      <c r="I140" s="290"/>
      <c r="J140" s="290"/>
    </row>
    <row r="141" spans="1:10" s="410" customFormat="1" ht="16.2" outlineLevel="1" x14ac:dyDescent="0.35">
      <c r="A141" s="391" t="s">
        <v>214</v>
      </c>
      <c r="B141" s="407" t="s">
        <v>305</v>
      </c>
      <c r="C141" s="409" t="s">
        <v>391</v>
      </c>
      <c r="D141" s="395">
        <v>169.49</v>
      </c>
      <c r="E141" s="395">
        <v>30.51</v>
      </c>
      <c r="F141" s="396">
        <v>200</v>
      </c>
      <c r="G141" s="397"/>
      <c r="H141" s="398"/>
      <c r="I141" s="290"/>
      <c r="J141" s="290"/>
    </row>
    <row r="142" spans="1:10" s="410" customFormat="1" ht="31.2" outlineLevel="1" x14ac:dyDescent="0.35">
      <c r="A142" s="391" t="s">
        <v>802</v>
      </c>
      <c r="B142" s="402" t="s">
        <v>860</v>
      </c>
      <c r="C142" s="409" t="s">
        <v>391</v>
      </c>
      <c r="D142" s="395">
        <v>177.97</v>
      </c>
      <c r="E142" s="395">
        <v>32.03</v>
      </c>
      <c r="F142" s="396">
        <v>210</v>
      </c>
      <c r="G142" s="397"/>
      <c r="H142" s="398"/>
      <c r="I142" s="290"/>
      <c r="J142" s="290"/>
    </row>
    <row r="143" spans="1:10" s="410" customFormat="1" ht="31.2" outlineLevel="1" x14ac:dyDescent="0.35">
      <c r="A143" s="391" t="s">
        <v>747</v>
      </c>
      <c r="B143" s="402" t="s">
        <v>862</v>
      </c>
      <c r="C143" s="409" t="s">
        <v>391</v>
      </c>
      <c r="D143" s="395">
        <v>139.83000000000001</v>
      </c>
      <c r="E143" s="395">
        <v>25.17</v>
      </c>
      <c r="F143" s="396">
        <v>165</v>
      </c>
      <c r="G143" s="397"/>
      <c r="H143" s="398"/>
      <c r="I143" s="290"/>
      <c r="J143" s="290"/>
    </row>
    <row r="144" spans="1:10" s="410" customFormat="1" ht="31.2" outlineLevel="1" x14ac:dyDescent="0.35">
      <c r="A144" s="391" t="s">
        <v>748</v>
      </c>
      <c r="B144" s="402" t="s">
        <v>864</v>
      </c>
      <c r="C144" s="409" t="s">
        <v>391</v>
      </c>
      <c r="D144" s="395">
        <v>105.93</v>
      </c>
      <c r="E144" s="395">
        <v>19.07</v>
      </c>
      <c r="F144" s="396">
        <v>125</v>
      </c>
      <c r="G144" s="397"/>
      <c r="H144" s="398"/>
      <c r="I144" s="290"/>
      <c r="J144" s="290"/>
    </row>
    <row r="145" spans="1:10" s="410" customFormat="1" ht="16.2" outlineLevel="1" x14ac:dyDescent="0.35">
      <c r="A145" s="391" t="s">
        <v>704</v>
      </c>
      <c r="B145" s="402" t="s">
        <v>720</v>
      </c>
      <c r="C145" s="409" t="s">
        <v>391</v>
      </c>
      <c r="D145" s="395">
        <v>29.66</v>
      </c>
      <c r="E145" s="395">
        <v>5.34</v>
      </c>
      <c r="F145" s="396">
        <v>35</v>
      </c>
      <c r="G145" s="397"/>
      <c r="H145" s="398"/>
      <c r="I145" s="290"/>
      <c r="J145" s="290"/>
    </row>
    <row r="146" spans="1:10" s="410" customFormat="1" ht="31.2" outlineLevel="1" x14ac:dyDescent="0.35">
      <c r="A146" s="391" t="s">
        <v>804</v>
      </c>
      <c r="B146" s="402" t="s">
        <v>722</v>
      </c>
      <c r="C146" s="409" t="s">
        <v>391</v>
      </c>
      <c r="D146" s="395">
        <v>118.64</v>
      </c>
      <c r="E146" s="395">
        <v>21.36</v>
      </c>
      <c r="F146" s="396">
        <v>140</v>
      </c>
      <c r="G146" s="397"/>
      <c r="H146" s="398"/>
      <c r="I146" s="290"/>
      <c r="J146" s="290"/>
    </row>
    <row r="147" spans="1:10" s="410" customFormat="1" ht="31.2" outlineLevel="1" x14ac:dyDescent="0.35">
      <c r="A147" s="391" t="s">
        <v>807</v>
      </c>
      <c r="B147" s="402" t="s">
        <v>766</v>
      </c>
      <c r="C147" s="409" t="s">
        <v>391</v>
      </c>
      <c r="D147" s="395">
        <v>427.97</v>
      </c>
      <c r="E147" s="395">
        <v>77.03</v>
      </c>
      <c r="F147" s="396">
        <v>505</v>
      </c>
      <c r="G147" s="397"/>
      <c r="H147" s="398"/>
      <c r="I147" s="290"/>
      <c r="J147" s="290"/>
    </row>
    <row r="148" spans="1:10" s="399" customFormat="1" ht="46.8" outlineLevel="1" x14ac:dyDescent="0.3">
      <c r="A148" s="391" t="s">
        <v>809</v>
      </c>
      <c r="B148" s="402" t="s">
        <v>725</v>
      </c>
      <c r="C148" s="409" t="s">
        <v>391</v>
      </c>
      <c r="D148" s="395">
        <v>29.66</v>
      </c>
      <c r="E148" s="395">
        <v>5.34</v>
      </c>
      <c r="F148" s="396">
        <v>35</v>
      </c>
      <c r="G148" s="397"/>
      <c r="H148" s="398"/>
      <c r="I148" s="290"/>
      <c r="J148" s="290"/>
    </row>
    <row r="149" spans="1:10" s="399" customFormat="1" outlineLevel="1" x14ac:dyDescent="0.3">
      <c r="A149" s="391" t="s">
        <v>810</v>
      </c>
      <c r="B149" s="402" t="s">
        <v>866</v>
      </c>
      <c r="C149" s="409" t="s">
        <v>391</v>
      </c>
      <c r="D149" s="395">
        <v>385.59</v>
      </c>
      <c r="E149" s="395">
        <v>69.41</v>
      </c>
      <c r="F149" s="396">
        <v>455</v>
      </c>
      <c r="G149" s="397"/>
      <c r="H149" s="398"/>
      <c r="I149" s="290"/>
      <c r="J149" s="290"/>
    </row>
    <row r="150" spans="1:10" s="399" customFormat="1" outlineLevel="1" x14ac:dyDescent="0.3">
      <c r="A150" s="391" t="s">
        <v>811</v>
      </c>
      <c r="B150" s="402" t="s">
        <v>867</v>
      </c>
      <c r="C150" s="409" t="s">
        <v>391</v>
      </c>
      <c r="D150" s="395">
        <v>177.97</v>
      </c>
      <c r="E150" s="395">
        <v>32.03</v>
      </c>
      <c r="F150" s="396">
        <v>210</v>
      </c>
      <c r="G150" s="397"/>
      <c r="H150" s="398"/>
      <c r="I150" s="290"/>
      <c r="J150" s="290"/>
    </row>
    <row r="151" spans="1:10" s="399" customFormat="1" outlineLevel="1" x14ac:dyDescent="0.3">
      <c r="A151" s="391" t="s">
        <v>813</v>
      </c>
      <c r="B151" s="402" t="s">
        <v>869</v>
      </c>
      <c r="C151" s="409" t="s">
        <v>870</v>
      </c>
      <c r="D151" s="395">
        <v>122.88</v>
      </c>
      <c r="E151" s="395">
        <v>22.12</v>
      </c>
      <c r="F151" s="396">
        <v>145</v>
      </c>
      <c r="G151" s="397"/>
      <c r="H151" s="398"/>
      <c r="I151" s="290"/>
      <c r="J151" s="290"/>
    </row>
    <row r="152" spans="1:10" outlineLevel="1" x14ac:dyDescent="0.3">
      <c r="A152" s="245" t="s">
        <v>163</v>
      </c>
      <c r="B152" s="257"/>
      <c r="C152" s="257"/>
      <c r="D152" s="257"/>
      <c r="E152" s="257"/>
      <c r="F152" s="244">
        <v>0</v>
      </c>
      <c r="G152" s="238"/>
      <c r="H152" s="239"/>
    </row>
    <row r="153" spans="1:10" s="399" customFormat="1" ht="46.8" outlineLevel="1" x14ac:dyDescent="0.3">
      <c r="A153" s="391" t="s">
        <v>814</v>
      </c>
      <c r="B153" s="402" t="s">
        <v>13</v>
      </c>
      <c r="C153" s="393" t="s">
        <v>14</v>
      </c>
      <c r="D153" s="395">
        <v>1360.17</v>
      </c>
      <c r="E153" s="395">
        <v>244.83</v>
      </c>
      <c r="F153" s="396">
        <v>1605</v>
      </c>
      <c r="G153" s="397"/>
      <c r="H153" s="398"/>
      <c r="I153" s="290"/>
      <c r="J153" s="290"/>
    </row>
    <row r="154" spans="1:10" s="399" customFormat="1" outlineLevel="1" x14ac:dyDescent="0.3">
      <c r="A154" s="391" t="s">
        <v>815</v>
      </c>
      <c r="B154" s="402" t="s">
        <v>349</v>
      </c>
      <c r="C154" s="393" t="s">
        <v>391</v>
      </c>
      <c r="D154" s="395">
        <v>351.69</v>
      </c>
      <c r="E154" s="395">
        <v>63.31</v>
      </c>
      <c r="F154" s="396">
        <v>415</v>
      </c>
      <c r="G154" s="397"/>
      <c r="H154" s="398"/>
      <c r="I154" s="290"/>
      <c r="J154" s="290"/>
    </row>
    <row r="155" spans="1:10" s="399" customFormat="1" ht="31.2" outlineLevel="1" x14ac:dyDescent="0.3">
      <c r="A155" s="391" t="s">
        <v>817</v>
      </c>
      <c r="B155" s="402" t="s">
        <v>15</v>
      </c>
      <c r="C155" s="393" t="s">
        <v>440</v>
      </c>
      <c r="D155" s="395">
        <v>313.56</v>
      </c>
      <c r="E155" s="395">
        <v>56.44</v>
      </c>
      <c r="F155" s="396">
        <v>370</v>
      </c>
      <c r="G155" s="397"/>
      <c r="H155" s="398"/>
      <c r="I155" s="290"/>
      <c r="J155" s="290"/>
    </row>
    <row r="156" spans="1:10" s="399" customFormat="1" outlineLevel="1" x14ac:dyDescent="0.3">
      <c r="A156" s="391" t="s">
        <v>818</v>
      </c>
      <c r="B156" s="402" t="s">
        <v>17</v>
      </c>
      <c r="C156" s="393" t="s">
        <v>391</v>
      </c>
      <c r="D156" s="395">
        <v>911.02</v>
      </c>
      <c r="E156" s="395">
        <v>163.98</v>
      </c>
      <c r="F156" s="396">
        <v>1075</v>
      </c>
      <c r="G156" s="397"/>
      <c r="H156" s="398"/>
      <c r="I156" s="290"/>
      <c r="J156" s="290"/>
    </row>
    <row r="157" spans="1:10" s="399" customFormat="1" ht="31.2" outlineLevel="1" x14ac:dyDescent="0.3">
      <c r="A157" s="391" t="s">
        <v>706</v>
      </c>
      <c r="B157" s="402" t="s">
        <v>19</v>
      </c>
      <c r="C157" s="393" t="s">
        <v>391</v>
      </c>
      <c r="D157" s="395">
        <v>449.15</v>
      </c>
      <c r="E157" s="395">
        <v>80.849999999999994</v>
      </c>
      <c r="F157" s="396">
        <v>530</v>
      </c>
      <c r="G157" s="397"/>
      <c r="H157" s="398"/>
      <c r="I157" s="290"/>
      <c r="J157" s="290"/>
    </row>
    <row r="158" spans="1:10" s="399" customFormat="1" outlineLevel="1" x14ac:dyDescent="0.3">
      <c r="A158" s="391" t="s">
        <v>707</v>
      </c>
      <c r="B158" s="402" t="s">
        <v>21</v>
      </c>
      <c r="C158" s="393" t="s">
        <v>432</v>
      </c>
      <c r="D158" s="395">
        <v>250</v>
      </c>
      <c r="E158" s="395">
        <v>45</v>
      </c>
      <c r="F158" s="396">
        <v>295</v>
      </c>
      <c r="G158" s="397"/>
      <c r="H158" s="398"/>
      <c r="I158" s="290"/>
      <c r="J158" s="290"/>
    </row>
    <row r="159" spans="1:10" s="399" customFormat="1" ht="31.2" outlineLevel="1" x14ac:dyDescent="0.3">
      <c r="A159" s="391" t="s">
        <v>820</v>
      </c>
      <c r="B159" s="47" t="s">
        <v>306</v>
      </c>
      <c r="C159" s="393" t="s">
        <v>391</v>
      </c>
      <c r="D159" s="395">
        <v>334.75</v>
      </c>
      <c r="E159" s="395">
        <v>60.25</v>
      </c>
      <c r="F159" s="396">
        <v>395</v>
      </c>
      <c r="G159" s="397"/>
      <c r="H159" s="398"/>
      <c r="I159" s="290"/>
      <c r="J159" s="290"/>
    </row>
    <row r="160" spans="1:10" s="399" customFormat="1" ht="31.2" outlineLevel="1" x14ac:dyDescent="0.3">
      <c r="A160" s="391" t="s">
        <v>822</v>
      </c>
      <c r="B160" s="402" t="s">
        <v>0</v>
      </c>
      <c r="C160" s="393" t="s">
        <v>391</v>
      </c>
      <c r="D160" s="395">
        <v>313.56</v>
      </c>
      <c r="E160" s="395">
        <v>56.44</v>
      </c>
      <c r="F160" s="396">
        <v>370</v>
      </c>
      <c r="G160" s="397"/>
      <c r="H160" s="398"/>
      <c r="I160" s="290"/>
      <c r="J160" s="290"/>
    </row>
    <row r="161" spans="1:10" outlineLevel="1" x14ac:dyDescent="0.3">
      <c r="A161" s="240" t="s">
        <v>750</v>
      </c>
      <c r="B161" s="248" t="s">
        <v>872</v>
      </c>
      <c r="C161" s="242" t="s">
        <v>453</v>
      </c>
      <c r="D161" s="243">
        <v>0</v>
      </c>
      <c r="E161" s="243">
        <v>0</v>
      </c>
      <c r="F161" s="244">
        <v>0</v>
      </c>
      <c r="G161" s="238"/>
      <c r="H161" s="239"/>
    </row>
    <row r="162" spans="1:10" s="399" customFormat="1" ht="31.2" outlineLevel="1" x14ac:dyDescent="0.3">
      <c r="A162" s="391" t="s">
        <v>62</v>
      </c>
      <c r="B162" s="402" t="s">
        <v>127</v>
      </c>
      <c r="C162" s="393" t="s">
        <v>391</v>
      </c>
      <c r="D162" s="395">
        <v>110.17</v>
      </c>
      <c r="E162" s="395">
        <v>19.829999999999998</v>
      </c>
      <c r="F162" s="396">
        <v>130</v>
      </c>
      <c r="G162" s="397"/>
      <c r="H162" s="398"/>
      <c r="I162" s="290"/>
      <c r="J162" s="290"/>
    </row>
    <row r="163" spans="1:10" s="399" customFormat="1" ht="31.2" outlineLevel="1" x14ac:dyDescent="0.3">
      <c r="A163" s="391" t="s">
        <v>63</v>
      </c>
      <c r="B163" s="402" t="s">
        <v>128</v>
      </c>
      <c r="C163" s="393" t="s">
        <v>391</v>
      </c>
      <c r="D163" s="395">
        <v>313.56</v>
      </c>
      <c r="E163" s="395">
        <v>56.44</v>
      </c>
      <c r="F163" s="396">
        <v>370</v>
      </c>
      <c r="G163" s="397"/>
      <c r="H163" s="398"/>
      <c r="I163" s="290"/>
      <c r="J163" s="290"/>
    </row>
    <row r="164" spans="1:10" s="399" customFormat="1" ht="31.2" outlineLevel="1" x14ac:dyDescent="0.3">
      <c r="A164" s="391" t="s">
        <v>824</v>
      </c>
      <c r="B164" s="402" t="s">
        <v>23</v>
      </c>
      <c r="C164" s="393" t="s">
        <v>391</v>
      </c>
      <c r="D164" s="395">
        <v>250</v>
      </c>
      <c r="E164" s="395">
        <v>45</v>
      </c>
      <c r="F164" s="396">
        <v>295</v>
      </c>
      <c r="G164" s="397"/>
      <c r="H164" s="398"/>
      <c r="I164" s="290"/>
      <c r="J164" s="290"/>
    </row>
    <row r="165" spans="1:10" ht="46.8" outlineLevel="1" x14ac:dyDescent="0.3">
      <c r="A165" s="240" t="s">
        <v>826</v>
      </c>
      <c r="B165" s="248" t="s">
        <v>350</v>
      </c>
      <c r="C165" s="242" t="s">
        <v>733</v>
      </c>
      <c r="D165" s="243">
        <v>0</v>
      </c>
      <c r="E165" s="243">
        <v>0</v>
      </c>
      <c r="F165" s="244">
        <v>0</v>
      </c>
      <c r="G165" s="238"/>
      <c r="H165" s="239"/>
    </row>
    <row r="166" spans="1:10" s="399" customFormat="1" ht="31.2" outlineLevel="1" x14ac:dyDescent="0.3">
      <c r="A166" s="391" t="s">
        <v>351</v>
      </c>
      <c r="B166" s="402" t="s">
        <v>353</v>
      </c>
      <c r="C166" s="393" t="s">
        <v>391</v>
      </c>
      <c r="D166" s="395">
        <v>110.17</v>
      </c>
      <c r="E166" s="395">
        <v>19.829999999999998</v>
      </c>
      <c r="F166" s="396">
        <v>130</v>
      </c>
      <c r="G166" s="397"/>
      <c r="H166" s="398"/>
      <c r="I166" s="290"/>
      <c r="J166" s="290"/>
    </row>
    <row r="167" spans="1:10" s="399" customFormat="1" ht="31.2" outlineLevel="1" x14ac:dyDescent="0.3">
      <c r="A167" s="391" t="s">
        <v>352</v>
      </c>
      <c r="B167" s="402" t="s">
        <v>354</v>
      </c>
      <c r="C167" s="393" t="s">
        <v>391</v>
      </c>
      <c r="D167" s="395">
        <v>419.49</v>
      </c>
      <c r="E167" s="395">
        <v>75.510000000000005</v>
      </c>
      <c r="F167" s="396">
        <v>495</v>
      </c>
      <c r="G167" s="397"/>
      <c r="H167" s="398"/>
      <c r="I167" s="290"/>
      <c r="J167" s="290"/>
    </row>
    <row r="168" spans="1:10" s="399" customFormat="1" ht="31.2" outlineLevel="1" x14ac:dyDescent="0.3">
      <c r="A168" s="391" t="s">
        <v>760</v>
      </c>
      <c r="B168" s="402" t="s">
        <v>307</v>
      </c>
      <c r="C168" s="393" t="s">
        <v>903</v>
      </c>
      <c r="D168" s="395">
        <v>809.32</v>
      </c>
      <c r="E168" s="395">
        <v>145.68</v>
      </c>
      <c r="F168" s="396">
        <v>955</v>
      </c>
      <c r="G168" s="397"/>
      <c r="H168" s="398"/>
      <c r="I168" s="290"/>
      <c r="J168" s="290"/>
    </row>
    <row r="169" spans="1:10" s="399" customFormat="1" outlineLevel="1" x14ac:dyDescent="0.3">
      <c r="A169" s="391" t="s">
        <v>827</v>
      </c>
      <c r="B169" s="402" t="s">
        <v>905</v>
      </c>
      <c r="C169" s="393" t="s">
        <v>456</v>
      </c>
      <c r="D169" s="395">
        <v>334.75</v>
      </c>
      <c r="E169" s="395">
        <v>60.25</v>
      </c>
      <c r="F169" s="396">
        <v>395</v>
      </c>
      <c r="G169" s="397"/>
      <c r="H169" s="398"/>
      <c r="I169" s="290"/>
      <c r="J169" s="290"/>
    </row>
    <row r="170" spans="1:10" s="399" customFormat="1" outlineLevel="1" x14ac:dyDescent="0.3">
      <c r="A170" s="391" t="s">
        <v>828</v>
      </c>
      <c r="B170" s="402" t="s">
        <v>67</v>
      </c>
      <c r="C170" s="393" t="s">
        <v>391</v>
      </c>
      <c r="D170" s="395">
        <v>381.36</v>
      </c>
      <c r="E170" s="395">
        <v>68.64</v>
      </c>
      <c r="F170" s="396">
        <v>450</v>
      </c>
      <c r="G170" s="397"/>
      <c r="H170" s="398"/>
      <c r="I170" s="290"/>
      <c r="J170" s="290"/>
    </row>
    <row r="171" spans="1:10" s="399" customFormat="1" outlineLevel="1" x14ac:dyDescent="0.3">
      <c r="A171" s="391" t="s">
        <v>829</v>
      </c>
      <c r="B171" s="402" t="s">
        <v>2</v>
      </c>
      <c r="C171" s="393" t="s">
        <v>391</v>
      </c>
      <c r="D171" s="395">
        <v>330.51</v>
      </c>
      <c r="E171" s="395">
        <v>59.49</v>
      </c>
      <c r="F171" s="396">
        <v>390</v>
      </c>
      <c r="G171" s="397"/>
      <c r="H171" s="398"/>
      <c r="I171" s="290"/>
      <c r="J171" s="290"/>
    </row>
    <row r="172" spans="1:10" s="399" customFormat="1" ht="31.2" outlineLevel="1" x14ac:dyDescent="0.3">
      <c r="A172" s="391" t="s">
        <v>830</v>
      </c>
      <c r="B172" s="402" t="s">
        <v>633</v>
      </c>
      <c r="C172" s="393" t="s">
        <v>503</v>
      </c>
      <c r="D172" s="395">
        <v>466.1</v>
      </c>
      <c r="E172" s="395">
        <v>83.9</v>
      </c>
      <c r="F172" s="396">
        <v>550</v>
      </c>
      <c r="G172" s="397"/>
      <c r="H172" s="398"/>
      <c r="I172" s="290"/>
      <c r="J172" s="290"/>
    </row>
    <row r="173" spans="1:10" s="399" customFormat="1" outlineLevel="1" x14ac:dyDescent="0.3">
      <c r="A173" s="391" t="s">
        <v>832</v>
      </c>
      <c r="B173" s="402" t="s">
        <v>4</v>
      </c>
      <c r="C173" s="393" t="s">
        <v>391</v>
      </c>
      <c r="D173" s="395">
        <v>211.86</v>
      </c>
      <c r="E173" s="395">
        <v>38.14</v>
      </c>
      <c r="F173" s="396">
        <v>250</v>
      </c>
      <c r="G173" s="397"/>
      <c r="H173" s="398"/>
      <c r="I173" s="290"/>
      <c r="J173" s="290"/>
    </row>
    <row r="174" spans="1:10" s="399" customFormat="1" outlineLevel="1" x14ac:dyDescent="0.3">
      <c r="A174" s="391" t="s">
        <v>752</v>
      </c>
      <c r="B174" s="402" t="s">
        <v>875</v>
      </c>
      <c r="C174" s="393" t="s">
        <v>715</v>
      </c>
      <c r="D174" s="395">
        <v>101.69</v>
      </c>
      <c r="E174" s="395">
        <v>18.309999999999999</v>
      </c>
      <c r="F174" s="396">
        <v>120</v>
      </c>
      <c r="G174" s="397"/>
      <c r="H174" s="398"/>
      <c r="I174" s="290"/>
      <c r="J174" s="290"/>
    </row>
    <row r="175" spans="1:10" s="399" customFormat="1" outlineLevel="1" x14ac:dyDescent="0.3">
      <c r="A175" s="391" t="s">
        <v>853</v>
      </c>
      <c r="B175" s="402" t="s">
        <v>6</v>
      </c>
      <c r="C175" s="393" t="s">
        <v>394</v>
      </c>
      <c r="D175" s="395">
        <v>161.02000000000001</v>
      </c>
      <c r="E175" s="395">
        <v>28.98</v>
      </c>
      <c r="F175" s="396">
        <v>190</v>
      </c>
      <c r="G175" s="397"/>
      <c r="H175" s="398"/>
      <c r="I175" s="290"/>
      <c r="J175" s="290"/>
    </row>
    <row r="176" spans="1:10" s="399" customFormat="1" outlineLevel="1" x14ac:dyDescent="0.3">
      <c r="A176" s="391" t="s">
        <v>854</v>
      </c>
      <c r="B176" s="402" t="s">
        <v>744</v>
      </c>
      <c r="C176" s="393" t="s">
        <v>745</v>
      </c>
      <c r="D176" s="395">
        <v>105.93</v>
      </c>
      <c r="E176" s="395">
        <v>19.07</v>
      </c>
      <c r="F176" s="396">
        <v>125</v>
      </c>
      <c r="G176" s="397"/>
      <c r="H176" s="398"/>
      <c r="I176" s="290"/>
      <c r="J176" s="290"/>
    </row>
    <row r="177" spans="1:10" s="399" customFormat="1" outlineLevel="1" x14ac:dyDescent="0.3">
      <c r="A177" s="391" t="s">
        <v>762</v>
      </c>
      <c r="B177" s="402" t="s">
        <v>798</v>
      </c>
      <c r="C177" s="393" t="s">
        <v>417</v>
      </c>
      <c r="D177" s="395">
        <v>211.86</v>
      </c>
      <c r="E177" s="395">
        <v>38.14</v>
      </c>
      <c r="F177" s="396">
        <v>250</v>
      </c>
      <c r="G177" s="397"/>
      <c r="H177" s="398"/>
      <c r="I177" s="290"/>
      <c r="J177" s="290"/>
    </row>
    <row r="178" spans="1:10" s="399" customFormat="1" outlineLevel="1" x14ac:dyDescent="0.3">
      <c r="A178" s="391" t="s">
        <v>709</v>
      </c>
      <c r="B178" s="402" t="s">
        <v>883</v>
      </c>
      <c r="C178" s="393" t="s">
        <v>419</v>
      </c>
      <c r="D178" s="395">
        <v>105.93</v>
      </c>
      <c r="E178" s="395">
        <v>19.07</v>
      </c>
      <c r="F178" s="396">
        <v>125</v>
      </c>
      <c r="G178" s="397"/>
      <c r="H178" s="398"/>
      <c r="I178" s="290"/>
      <c r="J178" s="290"/>
    </row>
    <row r="179" spans="1:10" s="399" customFormat="1" outlineLevel="1" x14ac:dyDescent="0.3">
      <c r="A179" s="391" t="s">
        <v>711</v>
      </c>
      <c r="B179" s="402" t="s">
        <v>44</v>
      </c>
      <c r="C179" s="393" t="s">
        <v>674</v>
      </c>
      <c r="D179" s="395">
        <v>427.97</v>
      </c>
      <c r="E179" s="395">
        <v>77.03</v>
      </c>
      <c r="F179" s="396">
        <v>505</v>
      </c>
      <c r="G179" s="397"/>
      <c r="H179" s="398"/>
      <c r="I179" s="290"/>
      <c r="J179" s="290"/>
    </row>
    <row r="180" spans="1:10" s="399" customFormat="1" outlineLevel="1" x14ac:dyDescent="0.3">
      <c r="A180" s="391" t="s">
        <v>855</v>
      </c>
      <c r="B180" s="402" t="s">
        <v>46</v>
      </c>
      <c r="C180" s="393" t="s">
        <v>47</v>
      </c>
      <c r="D180" s="395">
        <v>457.63</v>
      </c>
      <c r="E180" s="395">
        <v>82.37</v>
      </c>
      <c r="F180" s="396">
        <v>540</v>
      </c>
      <c r="G180" s="397"/>
      <c r="H180" s="398"/>
      <c r="I180" s="290"/>
      <c r="J180" s="290"/>
    </row>
    <row r="181" spans="1:10" s="399" customFormat="1" ht="31.2" outlineLevel="1" x14ac:dyDescent="0.3">
      <c r="A181" s="391" t="s">
        <v>856</v>
      </c>
      <c r="B181" s="402" t="s">
        <v>308</v>
      </c>
      <c r="C181" s="393" t="s">
        <v>908</v>
      </c>
      <c r="D181" s="395">
        <v>194.92</v>
      </c>
      <c r="E181" s="395">
        <v>35.08</v>
      </c>
      <c r="F181" s="396">
        <v>230</v>
      </c>
      <c r="G181" s="397"/>
      <c r="H181" s="398"/>
      <c r="I181" s="290"/>
      <c r="J181" s="290"/>
    </row>
    <row r="182" spans="1:10" s="399" customFormat="1" outlineLevel="1" x14ac:dyDescent="0.3">
      <c r="A182" s="391" t="s">
        <v>857</v>
      </c>
      <c r="B182" s="402" t="s">
        <v>8</v>
      </c>
      <c r="C182" s="393" t="s">
        <v>743</v>
      </c>
      <c r="D182" s="395">
        <v>279.66000000000003</v>
      </c>
      <c r="E182" s="395">
        <v>50.34</v>
      </c>
      <c r="F182" s="396">
        <v>330</v>
      </c>
      <c r="G182" s="397"/>
      <c r="H182" s="398"/>
      <c r="I182" s="290"/>
      <c r="J182" s="290"/>
    </row>
    <row r="183" spans="1:10" s="399" customFormat="1" outlineLevel="1" x14ac:dyDescent="0.3">
      <c r="A183" s="391" t="s">
        <v>713</v>
      </c>
      <c r="B183" s="402" t="s">
        <v>910</v>
      </c>
      <c r="C183" s="393" t="s">
        <v>408</v>
      </c>
      <c r="D183" s="395">
        <v>483.05</v>
      </c>
      <c r="E183" s="395">
        <v>86.95</v>
      </c>
      <c r="F183" s="396">
        <v>570</v>
      </c>
      <c r="G183" s="397"/>
      <c r="H183" s="398"/>
      <c r="I183" s="290"/>
      <c r="J183" s="290"/>
    </row>
    <row r="184" spans="1:10" s="399" customFormat="1" outlineLevel="1" x14ac:dyDescent="0.3">
      <c r="A184" s="391" t="s">
        <v>716</v>
      </c>
      <c r="B184" s="402" t="s">
        <v>912</v>
      </c>
      <c r="C184" s="393" t="s">
        <v>422</v>
      </c>
      <c r="D184" s="395">
        <v>550.85</v>
      </c>
      <c r="E184" s="395">
        <v>99.15</v>
      </c>
      <c r="F184" s="396">
        <v>650</v>
      </c>
      <c r="G184" s="397"/>
      <c r="H184" s="398"/>
      <c r="I184" s="290"/>
      <c r="J184" s="290"/>
    </row>
    <row r="185" spans="1:10" s="399" customFormat="1" ht="31.2" outlineLevel="1" x14ac:dyDescent="0.3">
      <c r="A185" s="391" t="s">
        <v>717</v>
      </c>
      <c r="B185" s="402" t="s">
        <v>915</v>
      </c>
      <c r="C185" s="408"/>
      <c r="D185" s="395">
        <v>483.05</v>
      </c>
      <c r="E185" s="395">
        <v>86.95</v>
      </c>
      <c r="F185" s="396">
        <v>570</v>
      </c>
      <c r="G185" s="397"/>
      <c r="H185" s="398"/>
      <c r="I185" s="290"/>
      <c r="J185" s="290"/>
    </row>
    <row r="186" spans="1:10" s="399" customFormat="1" ht="31.2" outlineLevel="1" x14ac:dyDescent="0.3">
      <c r="A186" s="391" t="s">
        <v>754</v>
      </c>
      <c r="B186" s="402" t="s">
        <v>76</v>
      </c>
      <c r="C186" s="393" t="s">
        <v>408</v>
      </c>
      <c r="D186" s="395">
        <v>161.02000000000001</v>
      </c>
      <c r="E186" s="395">
        <v>28.98</v>
      </c>
      <c r="F186" s="396">
        <v>190</v>
      </c>
      <c r="G186" s="397"/>
      <c r="H186" s="398"/>
      <c r="I186" s="290"/>
      <c r="J186" s="290"/>
    </row>
    <row r="187" spans="1:10" s="399" customFormat="1" outlineLevel="1" x14ac:dyDescent="0.3">
      <c r="A187" s="391" t="s">
        <v>859</v>
      </c>
      <c r="B187" s="402" t="s">
        <v>877</v>
      </c>
      <c r="C187" s="393" t="s">
        <v>408</v>
      </c>
      <c r="D187" s="395">
        <v>105.93</v>
      </c>
      <c r="E187" s="395">
        <v>19.07</v>
      </c>
      <c r="F187" s="396">
        <v>125</v>
      </c>
      <c r="G187" s="397"/>
      <c r="H187" s="398"/>
      <c r="I187" s="290"/>
      <c r="J187" s="290"/>
    </row>
    <row r="188" spans="1:10" s="399" customFormat="1" ht="31.2" outlineLevel="1" x14ac:dyDescent="0.3">
      <c r="A188" s="391" t="s">
        <v>861</v>
      </c>
      <c r="B188" s="402" t="s">
        <v>309</v>
      </c>
      <c r="C188" s="393" t="s">
        <v>391</v>
      </c>
      <c r="D188" s="395">
        <v>483.05</v>
      </c>
      <c r="E188" s="395">
        <v>86.95</v>
      </c>
      <c r="F188" s="396">
        <v>570</v>
      </c>
      <c r="G188" s="397"/>
      <c r="H188" s="398"/>
      <c r="I188" s="290"/>
      <c r="J188" s="290"/>
    </row>
    <row r="189" spans="1:10" s="399" customFormat="1" outlineLevel="1" x14ac:dyDescent="0.3">
      <c r="A189" s="391" t="s">
        <v>863</v>
      </c>
      <c r="B189" s="402" t="s">
        <v>49</v>
      </c>
      <c r="C189" s="393" t="s">
        <v>391</v>
      </c>
      <c r="D189" s="395">
        <v>334.75</v>
      </c>
      <c r="E189" s="395">
        <v>60.25</v>
      </c>
      <c r="F189" s="396">
        <v>395</v>
      </c>
      <c r="G189" s="397"/>
      <c r="H189" s="398"/>
      <c r="I189" s="290"/>
      <c r="J189" s="290"/>
    </row>
    <row r="190" spans="1:10" s="399" customFormat="1" outlineLevel="1" x14ac:dyDescent="0.3">
      <c r="A190" s="391" t="s">
        <v>719</v>
      </c>
      <c r="B190" s="402" t="s">
        <v>805</v>
      </c>
      <c r="C190" s="393" t="s">
        <v>391</v>
      </c>
      <c r="D190" s="395">
        <v>93.22</v>
      </c>
      <c r="E190" s="395">
        <v>16.78</v>
      </c>
      <c r="F190" s="396">
        <v>110</v>
      </c>
      <c r="G190" s="397"/>
      <c r="H190" s="398"/>
      <c r="I190" s="290"/>
      <c r="J190" s="290"/>
    </row>
    <row r="191" spans="1:10" s="399" customFormat="1" outlineLevel="1" x14ac:dyDescent="0.3">
      <c r="A191" s="391" t="s">
        <v>721</v>
      </c>
      <c r="B191" s="402" t="s">
        <v>918</v>
      </c>
      <c r="C191" s="393" t="s">
        <v>391</v>
      </c>
      <c r="D191" s="395">
        <v>203.39</v>
      </c>
      <c r="E191" s="395">
        <v>36.61</v>
      </c>
      <c r="F191" s="396">
        <v>240</v>
      </c>
      <c r="G191" s="397"/>
      <c r="H191" s="398"/>
      <c r="I191" s="290"/>
      <c r="J191" s="290"/>
    </row>
    <row r="192" spans="1:10" s="399" customFormat="1" outlineLevel="1" x14ac:dyDescent="0.3">
      <c r="A192" s="391" t="s">
        <v>723</v>
      </c>
      <c r="B192" s="402" t="s">
        <v>70</v>
      </c>
      <c r="C192" s="393" t="s">
        <v>391</v>
      </c>
      <c r="D192" s="395">
        <v>63.56</v>
      </c>
      <c r="E192" s="395">
        <v>11.44</v>
      </c>
      <c r="F192" s="396">
        <v>75</v>
      </c>
      <c r="G192" s="397"/>
      <c r="H192" s="398"/>
      <c r="I192" s="290"/>
      <c r="J192" s="290"/>
    </row>
    <row r="193" spans="1:10" s="399" customFormat="1" outlineLevel="1" x14ac:dyDescent="0.3">
      <c r="A193" s="391" t="s">
        <v>764</v>
      </c>
      <c r="B193" s="402" t="s">
        <v>80</v>
      </c>
      <c r="C193" s="393" t="s">
        <v>391</v>
      </c>
      <c r="D193" s="395">
        <v>194.92</v>
      </c>
      <c r="E193" s="395">
        <v>35.08</v>
      </c>
      <c r="F193" s="396">
        <v>230</v>
      </c>
      <c r="G193" s="397"/>
      <c r="H193" s="398"/>
      <c r="I193" s="290"/>
      <c r="J193" s="290"/>
    </row>
    <row r="194" spans="1:10" s="399" customFormat="1" outlineLevel="1" x14ac:dyDescent="0.3">
      <c r="A194" s="391" t="s">
        <v>724</v>
      </c>
      <c r="B194" s="402" t="s">
        <v>82</v>
      </c>
      <c r="C194" s="393" t="s">
        <v>391</v>
      </c>
      <c r="D194" s="395">
        <v>228.81</v>
      </c>
      <c r="E194" s="395">
        <v>41.19</v>
      </c>
      <c r="F194" s="396">
        <v>270</v>
      </c>
      <c r="G194" s="397"/>
      <c r="H194" s="398"/>
      <c r="I194" s="290"/>
      <c r="J194" s="290"/>
    </row>
    <row r="195" spans="1:10" s="399" customFormat="1" outlineLevel="1" x14ac:dyDescent="0.3">
      <c r="A195" s="391" t="s">
        <v>865</v>
      </c>
      <c r="B195" s="402" t="s">
        <v>886</v>
      </c>
      <c r="C195" s="393" t="s">
        <v>391</v>
      </c>
      <c r="D195" s="395">
        <v>80.510000000000005</v>
      </c>
      <c r="E195" s="395">
        <v>14.49</v>
      </c>
      <c r="F195" s="396">
        <v>95</v>
      </c>
      <c r="G195" s="397"/>
      <c r="H195" s="398"/>
      <c r="I195" s="290"/>
      <c r="J195" s="290"/>
    </row>
    <row r="196" spans="1:10" s="399" customFormat="1" outlineLevel="1" x14ac:dyDescent="0.3">
      <c r="A196" s="391" t="s">
        <v>868</v>
      </c>
      <c r="B196" s="402" t="s">
        <v>87</v>
      </c>
      <c r="C196" s="393" t="s">
        <v>391</v>
      </c>
      <c r="D196" s="395">
        <v>483.05</v>
      </c>
      <c r="E196" s="395">
        <v>86.95</v>
      </c>
      <c r="F196" s="396">
        <v>570</v>
      </c>
      <c r="G196" s="397"/>
      <c r="H196" s="398"/>
      <c r="I196" s="290"/>
      <c r="J196" s="290"/>
    </row>
    <row r="197" spans="1:10" s="399" customFormat="1" outlineLevel="1" x14ac:dyDescent="0.3">
      <c r="A197" s="391" t="s">
        <v>12</v>
      </c>
      <c r="B197" s="402" t="s">
        <v>51</v>
      </c>
      <c r="C197" s="393" t="s">
        <v>391</v>
      </c>
      <c r="D197" s="395">
        <v>809.32</v>
      </c>
      <c r="E197" s="395">
        <v>145.68</v>
      </c>
      <c r="F197" s="396">
        <v>955</v>
      </c>
      <c r="G197" s="397"/>
      <c r="H197" s="398"/>
      <c r="I197" s="290"/>
      <c r="J197" s="290"/>
    </row>
    <row r="198" spans="1:10" s="399" customFormat="1" outlineLevel="1" x14ac:dyDescent="0.3">
      <c r="A198" s="391" t="s">
        <v>16</v>
      </c>
      <c r="B198" s="402" t="s">
        <v>54</v>
      </c>
      <c r="C198" s="393" t="s">
        <v>391</v>
      </c>
      <c r="D198" s="395">
        <v>105.93</v>
      </c>
      <c r="E198" s="395">
        <v>19.07</v>
      </c>
      <c r="F198" s="396">
        <v>125</v>
      </c>
      <c r="G198" s="397"/>
      <c r="H198" s="398"/>
      <c r="I198" s="290"/>
      <c r="J198" s="290"/>
    </row>
    <row r="199" spans="1:10" s="399" customFormat="1" ht="31.2" outlineLevel="1" x14ac:dyDescent="0.3">
      <c r="A199" s="391" t="s">
        <v>55</v>
      </c>
      <c r="B199" s="402" t="s">
        <v>888</v>
      </c>
      <c r="C199" s="409" t="s">
        <v>901</v>
      </c>
      <c r="D199" s="395">
        <v>80.510000000000005</v>
      </c>
      <c r="E199" s="395">
        <v>14.49</v>
      </c>
      <c r="F199" s="396">
        <v>95</v>
      </c>
      <c r="G199" s="397"/>
      <c r="H199" s="398"/>
      <c r="I199" s="290"/>
      <c r="J199" s="290"/>
    </row>
    <row r="200" spans="1:10" s="399" customFormat="1" ht="31.2" outlineLevel="1" x14ac:dyDescent="0.3">
      <c r="A200" s="391" t="s">
        <v>18</v>
      </c>
      <c r="B200" s="402" t="s">
        <v>879</v>
      </c>
      <c r="C200" s="409" t="s">
        <v>715</v>
      </c>
      <c r="D200" s="395">
        <v>93.22</v>
      </c>
      <c r="E200" s="395">
        <v>16.78</v>
      </c>
      <c r="F200" s="396">
        <v>110</v>
      </c>
      <c r="G200" s="397"/>
      <c r="H200" s="398"/>
      <c r="I200" s="290"/>
      <c r="J200" s="290"/>
    </row>
    <row r="201" spans="1:10" s="399" customFormat="1" ht="31.2" outlineLevel="1" x14ac:dyDescent="0.3">
      <c r="A201" s="391" t="s">
        <v>20</v>
      </c>
      <c r="B201" s="402" t="s">
        <v>310</v>
      </c>
      <c r="C201" s="409" t="s">
        <v>408</v>
      </c>
      <c r="D201" s="395">
        <v>483.05</v>
      </c>
      <c r="E201" s="395">
        <v>86.95</v>
      </c>
      <c r="F201" s="396">
        <v>570</v>
      </c>
      <c r="G201" s="397"/>
      <c r="H201" s="398"/>
      <c r="I201" s="290"/>
      <c r="J201" s="290"/>
    </row>
    <row r="202" spans="1:10" s="399" customFormat="1" outlineLevel="1" x14ac:dyDescent="0.3">
      <c r="A202" s="391" t="s">
        <v>22</v>
      </c>
      <c r="B202" s="402" t="s">
        <v>880</v>
      </c>
      <c r="C202" s="409" t="s">
        <v>391</v>
      </c>
      <c r="D202" s="395">
        <v>21.19</v>
      </c>
      <c r="E202" s="395">
        <v>3.81</v>
      </c>
      <c r="F202" s="396">
        <v>25</v>
      </c>
      <c r="G202" s="397"/>
      <c r="H202" s="398"/>
      <c r="I202" s="290"/>
      <c r="J202" s="290"/>
    </row>
    <row r="203" spans="1:10" s="399" customFormat="1" ht="46.8" outlineLevel="1" x14ac:dyDescent="0.3">
      <c r="A203" s="391" t="s">
        <v>920</v>
      </c>
      <c r="B203" s="402" t="s">
        <v>311</v>
      </c>
      <c r="C203" s="409" t="s">
        <v>391</v>
      </c>
      <c r="D203" s="395">
        <v>88.98</v>
      </c>
      <c r="E203" s="395">
        <v>16.02</v>
      </c>
      <c r="F203" s="396">
        <v>105</v>
      </c>
      <c r="G203" s="397"/>
      <c r="H203" s="398"/>
      <c r="I203" s="290"/>
      <c r="J203" s="290"/>
    </row>
    <row r="204" spans="1:10" s="399" customFormat="1" ht="46.8" outlineLevel="1" x14ac:dyDescent="0.3">
      <c r="A204" s="391" t="s">
        <v>64</v>
      </c>
      <c r="B204" s="402" t="s">
        <v>316</v>
      </c>
      <c r="C204" s="409" t="s">
        <v>391</v>
      </c>
      <c r="D204" s="395">
        <v>177.97</v>
      </c>
      <c r="E204" s="395">
        <v>32.03</v>
      </c>
      <c r="F204" s="396">
        <v>210</v>
      </c>
      <c r="G204" s="397"/>
      <c r="H204" s="398"/>
      <c r="I204" s="290"/>
      <c r="J204" s="290"/>
    </row>
    <row r="205" spans="1:10" s="399" customFormat="1" ht="46.8" outlineLevel="1" x14ac:dyDescent="0.3">
      <c r="A205" s="391" t="s">
        <v>871</v>
      </c>
      <c r="B205" s="47" t="s">
        <v>312</v>
      </c>
      <c r="C205" s="409" t="s">
        <v>391</v>
      </c>
      <c r="D205" s="395">
        <v>411.02</v>
      </c>
      <c r="E205" s="395">
        <v>73.98</v>
      </c>
      <c r="F205" s="396">
        <v>485</v>
      </c>
      <c r="G205" s="397"/>
      <c r="H205" s="398"/>
      <c r="I205" s="290"/>
      <c r="J205" s="290"/>
    </row>
    <row r="206" spans="1:10" s="399" customFormat="1" ht="31.2" outlineLevel="1" x14ac:dyDescent="0.3">
      <c r="A206" s="391" t="s">
        <v>65</v>
      </c>
      <c r="B206" s="402" t="s">
        <v>10</v>
      </c>
      <c r="C206" s="411" t="s">
        <v>11</v>
      </c>
      <c r="D206" s="395">
        <v>152.54</v>
      </c>
      <c r="E206" s="395">
        <v>27.46</v>
      </c>
      <c r="F206" s="396">
        <v>180</v>
      </c>
      <c r="G206" s="397"/>
      <c r="H206" s="398"/>
      <c r="I206" s="290"/>
      <c r="J206" s="290"/>
    </row>
    <row r="207" spans="1:10" s="399" customFormat="1" outlineLevel="1" x14ac:dyDescent="0.3">
      <c r="A207" s="391" t="s">
        <v>24</v>
      </c>
      <c r="B207" s="402" t="s">
        <v>881</v>
      </c>
      <c r="C207" s="393" t="s">
        <v>408</v>
      </c>
      <c r="D207" s="395">
        <v>55.08</v>
      </c>
      <c r="E207" s="395">
        <v>9.92</v>
      </c>
      <c r="F207" s="396">
        <v>65</v>
      </c>
      <c r="G207" s="397"/>
      <c r="H207" s="398"/>
      <c r="I207" s="290"/>
      <c r="J207" s="290"/>
    </row>
    <row r="208" spans="1:10" s="399" customFormat="1" ht="31.2" outlineLevel="1" x14ac:dyDescent="0.3">
      <c r="A208" s="391" t="s">
        <v>873</v>
      </c>
      <c r="B208" s="402" t="s">
        <v>355</v>
      </c>
      <c r="C208" s="409" t="s">
        <v>391</v>
      </c>
      <c r="D208" s="395">
        <v>139.83000000000001</v>
      </c>
      <c r="E208" s="395">
        <v>25.17</v>
      </c>
      <c r="F208" s="396">
        <v>165</v>
      </c>
      <c r="G208" s="397"/>
      <c r="H208" s="398"/>
      <c r="I208" s="290"/>
      <c r="J208" s="290"/>
    </row>
    <row r="209" spans="1:10" outlineLevel="1" x14ac:dyDescent="0.3">
      <c r="A209" s="264" t="s">
        <v>91</v>
      </c>
      <c r="B209" s="265"/>
      <c r="C209" s="242"/>
      <c r="D209" s="243">
        <v>0</v>
      </c>
      <c r="E209" s="243">
        <v>0</v>
      </c>
      <c r="F209" s="244">
        <v>0</v>
      </c>
      <c r="G209" s="238"/>
      <c r="H209" s="239"/>
    </row>
    <row r="210" spans="1:10" s="399" customFormat="1" outlineLevel="1" x14ac:dyDescent="0.3">
      <c r="A210" s="391" t="s">
        <v>874</v>
      </c>
      <c r="B210" s="402" t="s">
        <v>92</v>
      </c>
      <c r="C210" s="393" t="s">
        <v>408</v>
      </c>
      <c r="D210" s="395">
        <v>394.07</v>
      </c>
      <c r="E210" s="395">
        <v>70.930000000000007</v>
      </c>
      <c r="F210" s="396">
        <v>465</v>
      </c>
      <c r="G210" s="397"/>
      <c r="H210" s="398"/>
      <c r="I210" s="290"/>
      <c r="J210" s="290"/>
    </row>
    <row r="211" spans="1:10" s="399" customFormat="1" outlineLevel="1" x14ac:dyDescent="0.3">
      <c r="A211" s="391" t="s">
        <v>902</v>
      </c>
      <c r="B211" s="402" t="s">
        <v>93</v>
      </c>
      <c r="C211" s="393" t="s">
        <v>391</v>
      </c>
      <c r="D211" s="395">
        <v>377.12</v>
      </c>
      <c r="E211" s="395">
        <v>67.88</v>
      </c>
      <c r="F211" s="396">
        <v>445</v>
      </c>
      <c r="G211" s="397"/>
      <c r="H211" s="398"/>
      <c r="I211" s="290"/>
      <c r="J211" s="290"/>
    </row>
    <row r="212" spans="1:10" s="399" customFormat="1" ht="46.8" outlineLevel="1" x14ac:dyDescent="0.3">
      <c r="A212" s="391" t="s">
        <v>904</v>
      </c>
      <c r="B212" s="402" t="s">
        <v>94</v>
      </c>
      <c r="C212" s="393" t="s">
        <v>391</v>
      </c>
      <c r="D212" s="395">
        <v>991.53</v>
      </c>
      <c r="E212" s="395">
        <v>178.47</v>
      </c>
      <c r="F212" s="396">
        <v>1170</v>
      </c>
      <c r="G212" s="397"/>
      <c r="H212" s="398"/>
      <c r="I212" s="290"/>
      <c r="J212" s="290"/>
    </row>
    <row r="213" spans="1:10" s="399" customFormat="1" outlineLevel="1" x14ac:dyDescent="0.3">
      <c r="A213" s="391" t="s">
        <v>66</v>
      </c>
      <c r="B213" s="402" t="s">
        <v>95</v>
      </c>
      <c r="C213" s="393" t="s">
        <v>391</v>
      </c>
      <c r="D213" s="395">
        <v>877.12</v>
      </c>
      <c r="E213" s="395">
        <v>157.88</v>
      </c>
      <c r="F213" s="396">
        <v>1035</v>
      </c>
      <c r="G213" s="397"/>
      <c r="H213" s="398"/>
      <c r="I213" s="290"/>
      <c r="J213" s="290"/>
    </row>
    <row r="214" spans="1:10" s="399" customFormat="1" outlineLevel="1" x14ac:dyDescent="0.3">
      <c r="A214" s="391" t="s">
        <v>1</v>
      </c>
      <c r="B214" s="402" t="s">
        <v>96</v>
      </c>
      <c r="C214" s="393" t="s">
        <v>391</v>
      </c>
      <c r="D214" s="395">
        <v>338.98</v>
      </c>
      <c r="E214" s="395">
        <v>61.02</v>
      </c>
      <c r="F214" s="396">
        <v>400</v>
      </c>
      <c r="G214" s="397"/>
      <c r="H214" s="398"/>
      <c r="I214" s="290"/>
      <c r="J214" s="290"/>
    </row>
    <row r="215" spans="1:10" s="399" customFormat="1" outlineLevel="1" x14ac:dyDescent="0.3">
      <c r="A215" s="391" t="s">
        <v>68</v>
      </c>
      <c r="B215" s="402" t="s">
        <v>97</v>
      </c>
      <c r="C215" s="393" t="s">
        <v>391</v>
      </c>
      <c r="D215" s="395">
        <v>1173.73</v>
      </c>
      <c r="E215" s="395">
        <v>211.27</v>
      </c>
      <c r="F215" s="396">
        <v>1385</v>
      </c>
      <c r="G215" s="397"/>
      <c r="H215" s="398"/>
      <c r="I215" s="290"/>
      <c r="J215" s="290"/>
    </row>
    <row r="216" spans="1:10" s="399" customFormat="1" outlineLevel="1" x14ac:dyDescent="0.3">
      <c r="A216" s="391" t="s">
        <v>71</v>
      </c>
      <c r="B216" s="402" t="s">
        <v>95</v>
      </c>
      <c r="C216" s="393" t="s">
        <v>391</v>
      </c>
      <c r="D216" s="395">
        <v>1072.03</v>
      </c>
      <c r="E216" s="395">
        <v>192.97</v>
      </c>
      <c r="F216" s="396">
        <v>1265</v>
      </c>
      <c r="G216" s="397"/>
      <c r="H216" s="398"/>
      <c r="I216" s="290"/>
      <c r="J216" s="290"/>
    </row>
    <row r="217" spans="1:10" s="399" customFormat="1" ht="31.2" outlineLevel="1" x14ac:dyDescent="0.3">
      <c r="A217" s="391" t="s">
        <v>906</v>
      </c>
      <c r="B217" s="402" t="s">
        <v>98</v>
      </c>
      <c r="C217" s="393" t="s">
        <v>391</v>
      </c>
      <c r="D217" s="395">
        <v>1072.03</v>
      </c>
      <c r="E217" s="395">
        <v>192.97</v>
      </c>
      <c r="F217" s="396">
        <v>1265</v>
      </c>
      <c r="G217" s="397"/>
      <c r="H217" s="398"/>
      <c r="I217" s="290"/>
      <c r="J217" s="290"/>
    </row>
    <row r="218" spans="1:10" s="399" customFormat="1" outlineLevel="1" x14ac:dyDescent="0.3">
      <c r="A218" s="391" t="s">
        <v>3</v>
      </c>
      <c r="B218" s="402" t="s">
        <v>95</v>
      </c>
      <c r="C218" s="393" t="s">
        <v>391</v>
      </c>
      <c r="D218" s="395">
        <v>877.12</v>
      </c>
      <c r="E218" s="395">
        <v>157.88</v>
      </c>
      <c r="F218" s="396">
        <v>1035</v>
      </c>
      <c r="G218" s="397"/>
      <c r="H218" s="398"/>
      <c r="I218" s="290"/>
      <c r="J218" s="290"/>
    </row>
    <row r="219" spans="1:10" outlineLevel="1" x14ac:dyDescent="0.3">
      <c r="A219" s="245" t="s">
        <v>99</v>
      </c>
      <c r="B219" s="246"/>
      <c r="C219" s="246"/>
      <c r="D219" s="243">
        <v>0</v>
      </c>
      <c r="E219" s="243">
        <v>0</v>
      </c>
      <c r="F219" s="244">
        <v>0</v>
      </c>
      <c r="G219" s="238"/>
      <c r="H219" s="239"/>
    </row>
    <row r="220" spans="1:10" s="399" customFormat="1" ht="78" outlineLevel="1" x14ac:dyDescent="0.3">
      <c r="A220" s="391" t="s">
        <v>5</v>
      </c>
      <c r="B220" s="402" t="s">
        <v>129</v>
      </c>
      <c r="C220" s="393" t="s">
        <v>391</v>
      </c>
      <c r="D220" s="395">
        <v>919.49</v>
      </c>
      <c r="E220" s="395">
        <v>165.51</v>
      </c>
      <c r="F220" s="396">
        <v>1085</v>
      </c>
      <c r="G220" s="397"/>
      <c r="H220" s="398"/>
      <c r="I220" s="290"/>
      <c r="J220" s="412"/>
    </row>
    <row r="221" spans="1:10" outlineLevel="1" x14ac:dyDescent="0.3">
      <c r="A221" s="240"/>
      <c r="B221" s="248"/>
      <c r="C221" s="242"/>
      <c r="D221" s="243"/>
      <c r="E221" s="243"/>
      <c r="F221" s="244">
        <v>0</v>
      </c>
      <c r="G221" s="238"/>
      <c r="H221" s="239"/>
    </row>
    <row r="222" spans="1:10" s="399" customFormat="1" ht="93.6" outlineLevel="1" x14ac:dyDescent="0.3">
      <c r="A222" s="391" t="s">
        <v>242</v>
      </c>
      <c r="B222" s="402" t="s">
        <v>130</v>
      </c>
      <c r="C222" s="393" t="s">
        <v>391</v>
      </c>
      <c r="D222" s="395">
        <v>1101.69</v>
      </c>
      <c r="E222" s="395">
        <v>198.31</v>
      </c>
      <c r="F222" s="396">
        <v>1300</v>
      </c>
      <c r="G222" s="397"/>
      <c r="H222" s="398"/>
      <c r="I222" s="290"/>
      <c r="J222" s="412"/>
    </row>
    <row r="223" spans="1:10" outlineLevel="1" x14ac:dyDescent="0.3">
      <c r="A223" s="240"/>
      <c r="B223" s="248"/>
      <c r="C223" s="242"/>
      <c r="D223" s="243"/>
      <c r="E223" s="243"/>
      <c r="F223" s="244">
        <v>0</v>
      </c>
      <c r="G223" s="238"/>
      <c r="H223" s="239"/>
    </row>
    <row r="224" spans="1:10" ht="93.6" outlineLevel="1" x14ac:dyDescent="0.3">
      <c r="A224" s="240" t="s">
        <v>882</v>
      </c>
      <c r="B224" s="248" t="s">
        <v>271</v>
      </c>
      <c r="C224" s="242"/>
      <c r="D224" s="243">
        <v>0</v>
      </c>
      <c r="E224" s="243">
        <v>0</v>
      </c>
      <c r="F224" s="244">
        <v>0</v>
      </c>
      <c r="G224" s="238"/>
      <c r="H224" s="239"/>
    </row>
    <row r="225" spans="1:10" s="399" customFormat="1" ht="15" customHeight="1" outlineLevel="1" x14ac:dyDescent="0.3">
      <c r="A225" s="391"/>
      <c r="B225" s="413"/>
      <c r="C225" s="393" t="s">
        <v>103</v>
      </c>
      <c r="D225" s="404">
        <v>2597.46</v>
      </c>
      <c r="E225" s="404">
        <v>467.54</v>
      </c>
      <c r="F225" s="396">
        <v>3065</v>
      </c>
      <c r="G225" s="397"/>
      <c r="H225" s="398"/>
      <c r="I225" s="290"/>
      <c r="J225" s="412"/>
    </row>
    <row r="226" spans="1:10" ht="15" customHeight="1" outlineLevel="1" x14ac:dyDescent="0.3">
      <c r="A226" s="240"/>
      <c r="B226" s="266"/>
      <c r="C226" s="242"/>
      <c r="D226" s="243">
        <v>0</v>
      </c>
      <c r="E226" s="243">
        <v>0</v>
      </c>
      <c r="F226" s="244">
        <v>0</v>
      </c>
      <c r="G226" s="238"/>
      <c r="H226" s="239"/>
    </row>
    <row r="227" spans="1:10" ht="109.2" outlineLevel="1" collapsed="1" x14ac:dyDescent="0.3">
      <c r="A227" s="240" t="s">
        <v>243</v>
      </c>
      <c r="B227" s="248" t="s">
        <v>252</v>
      </c>
      <c r="C227" s="242"/>
      <c r="D227" s="243">
        <v>0</v>
      </c>
      <c r="E227" s="243">
        <v>0</v>
      </c>
      <c r="F227" s="244">
        <v>0</v>
      </c>
      <c r="G227" s="238"/>
      <c r="H227" s="239"/>
    </row>
    <row r="228" spans="1:10" s="399" customFormat="1" ht="15" customHeight="1" outlineLevel="1" x14ac:dyDescent="0.3">
      <c r="A228" s="391"/>
      <c r="B228" s="413"/>
      <c r="C228" s="393" t="s">
        <v>103</v>
      </c>
      <c r="D228" s="404">
        <v>3114.41</v>
      </c>
      <c r="E228" s="404">
        <v>560.59</v>
      </c>
      <c r="F228" s="396">
        <v>3675</v>
      </c>
      <c r="G228" s="397"/>
      <c r="H228" s="398"/>
      <c r="I228" s="290"/>
      <c r="J228" s="412"/>
    </row>
    <row r="229" spans="1:10" ht="15" customHeight="1" outlineLevel="1" x14ac:dyDescent="0.3">
      <c r="A229" s="240"/>
      <c r="B229" s="266"/>
      <c r="C229" s="242"/>
      <c r="D229" s="243">
        <v>0</v>
      </c>
      <c r="E229" s="243">
        <v>0</v>
      </c>
      <c r="F229" s="244">
        <v>0</v>
      </c>
      <c r="G229" s="238"/>
      <c r="H229" s="239"/>
    </row>
    <row r="230" spans="1:10" ht="31.2" outlineLevel="1" x14ac:dyDescent="0.3">
      <c r="A230" s="240" t="s">
        <v>43</v>
      </c>
      <c r="B230" s="248" t="s">
        <v>272</v>
      </c>
      <c r="C230" s="242"/>
      <c r="D230" s="243">
        <v>0</v>
      </c>
      <c r="E230" s="243">
        <v>0</v>
      </c>
      <c r="F230" s="244">
        <v>0</v>
      </c>
      <c r="G230" s="238"/>
      <c r="H230" s="239"/>
    </row>
    <row r="231" spans="1:10" s="399" customFormat="1" ht="15" customHeight="1" outlineLevel="1" x14ac:dyDescent="0.3">
      <c r="A231" s="391"/>
      <c r="B231" s="413"/>
      <c r="C231" s="393" t="s">
        <v>104</v>
      </c>
      <c r="D231" s="395">
        <v>762.71</v>
      </c>
      <c r="E231" s="395">
        <v>137.29</v>
      </c>
      <c r="F231" s="396">
        <v>900</v>
      </c>
      <c r="G231" s="397"/>
      <c r="H231" s="398"/>
      <c r="I231" s="290"/>
      <c r="J231" s="412"/>
    </row>
    <row r="232" spans="1:10" ht="15" customHeight="1" outlineLevel="1" x14ac:dyDescent="0.3">
      <c r="A232" s="240"/>
      <c r="B232" s="266"/>
      <c r="C232" s="242"/>
      <c r="D232" s="243">
        <v>0</v>
      </c>
      <c r="E232" s="243">
        <v>0</v>
      </c>
      <c r="F232" s="244">
        <v>0</v>
      </c>
      <c r="G232" s="238"/>
      <c r="H232" s="239"/>
    </row>
    <row r="233" spans="1:10" ht="46.8" outlineLevel="1" x14ac:dyDescent="0.3">
      <c r="A233" s="240" t="s">
        <v>43</v>
      </c>
      <c r="B233" s="248" t="s">
        <v>244</v>
      </c>
      <c r="C233" s="242"/>
      <c r="D233" s="243">
        <v>0</v>
      </c>
      <c r="E233" s="243">
        <v>0</v>
      </c>
      <c r="F233" s="244">
        <v>0</v>
      </c>
      <c r="G233" s="238"/>
      <c r="H233" s="239"/>
    </row>
    <row r="234" spans="1:10" s="399" customFormat="1" ht="15" customHeight="1" outlineLevel="1" x14ac:dyDescent="0.3">
      <c r="A234" s="391"/>
      <c r="B234" s="413"/>
      <c r="C234" s="393" t="s">
        <v>104</v>
      </c>
      <c r="D234" s="395">
        <v>915.25</v>
      </c>
      <c r="E234" s="395">
        <v>164.75</v>
      </c>
      <c r="F234" s="396">
        <v>1080</v>
      </c>
      <c r="G234" s="397"/>
      <c r="H234" s="398"/>
      <c r="I234" s="290"/>
      <c r="J234" s="412"/>
    </row>
    <row r="235" spans="1:10" ht="15" customHeight="1" outlineLevel="1" x14ac:dyDescent="0.3">
      <c r="A235" s="240"/>
      <c r="B235" s="266"/>
      <c r="C235" s="242"/>
      <c r="D235" s="243">
        <v>0</v>
      </c>
      <c r="E235" s="243">
        <v>0</v>
      </c>
      <c r="F235" s="244">
        <v>0</v>
      </c>
      <c r="G235" s="238"/>
      <c r="H235" s="239"/>
    </row>
    <row r="236" spans="1:10" ht="93.6" outlineLevel="1" x14ac:dyDescent="0.3">
      <c r="A236" s="240" t="s">
        <v>45</v>
      </c>
      <c r="B236" s="248" t="s">
        <v>324</v>
      </c>
      <c r="C236" s="242"/>
      <c r="D236" s="243">
        <v>0</v>
      </c>
      <c r="E236" s="243">
        <v>0</v>
      </c>
      <c r="F236" s="244">
        <v>0</v>
      </c>
      <c r="G236" s="238"/>
      <c r="H236" s="239"/>
    </row>
    <row r="237" spans="1:10" s="399" customFormat="1" ht="15" customHeight="1" outlineLevel="1" x14ac:dyDescent="0.3">
      <c r="A237" s="391"/>
      <c r="B237" s="413"/>
      <c r="C237" s="393" t="s">
        <v>103</v>
      </c>
      <c r="D237" s="404">
        <v>3016.95</v>
      </c>
      <c r="E237" s="404">
        <v>543.04999999999995</v>
      </c>
      <c r="F237" s="396">
        <v>3560</v>
      </c>
      <c r="G237" s="397"/>
      <c r="H237" s="398"/>
      <c r="I237" s="290"/>
      <c r="J237" s="412"/>
    </row>
    <row r="238" spans="1:10" outlineLevel="1" x14ac:dyDescent="0.3">
      <c r="A238" s="240"/>
      <c r="B238" s="266"/>
      <c r="C238" s="242"/>
      <c r="D238" s="243">
        <v>0</v>
      </c>
      <c r="E238" s="243">
        <v>0</v>
      </c>
      <c r="F238" s="244">
        <v>0</v>
      </c>
      <c r="G238" s="238"/>
      <c r="H238" s="239"/>
    </row>
    <row r="239" spans="1:10" ht="15" customHeight="1" outlineLevel="1" x14ac:dyDescent="0.3">
      <c r="A239" s="240"/>
      <c r="B239" s="266"/>
      <c r="C239" s="242"/>
      <c r="D239" s="243"/>
      <c r="E239" s="243"/>
      <c r="F239" s="244">
        <v>0</v>
      </c>
      <c r="G239" s="238"/>
      <c r="H239" s="239"/>
    </row>
    <row r="240" spans="1:10" ht="109.2" outlineLevel="1" x14ac:dyDescent="0.3">
      <c r="A240" s="240" t="s">
        <v>246</v>
      </c>
      <c r="B240" s="248" t="s">
        <v>158</v>
      </c>
      <c r="C240" s="242"/>
      <c r="D240" s="243">
        <v>0</v>
      </c>
      <c r="E240" s="243">
        <v>0</v>
      </c>
      <c r="F240" s="244">
        <v>0</v>
      </c>
      <c r="G240" s="238"/>
      <c r="H240" s="239"/>
    </row>
    <row r="241" spans="1:10" s="399" customFormat="1" ht="15" customHeight="1" outlineLevel="1" x14ac:dyDescent="0.3">
      <c r="A241" s="391"/>
      <c r="B241" s="413"/>
      <c r="C241" s="393" t="s">
        <v>103</v>
      </c>
      <c r="D241" s="404">
        <v>3618.64</v>
      </c>
      <c r="E241" s="404">
        <v>651.36</v>
      </c>
      <c r="F241" s="396">
        <v>4270</v>
      </c>
      <c r="G241" s="397"/>
      <c r="H241" s="398"/>
      <c r="I241" s="290"/>
      <c r="J241" s="412"/>
    </row>
    <row r="242" spans="1:10" s="399" customFormat="1" ht="31.2" outlineLevel="1" x14ac:dyDescent="0.3">
      <c r="A242" s="391" t="s">
        <v>907</v>
      </c>
      <c r="B242" s="402" t="s">
        <v>105</v>
      </c>
      <c r="C242" s="393" t="s">
        <v>106</v>
      </c>
      <c r="D242" s="395">
        <v>305.08</v>
      </c>
      <c r="E242" s="395">
        <v>54.92</v>
      </c>
      <c r="F242" s="396">
        <v>360</v>
      </c>
      <c r="G242" s="397"/>
      <c r="H242" s="398"/>
      <c r="I242" s="290"/>
      <c r="J242" s="412"/>
    </row>
    <row r="243" spans="1:10" s="399" customFormat="1" ht="31.2" outlineLevel="1" x14ac:dyDescent="0.3">
      <c r="A243" s="391" t="s">
        <v>249</v>
      </c>
      <c r="B243" s="402" t="s">
        <v>245</v>
      </c>
      <c r="C243" s="393" t="s">
        <v>106</v>
      </c>
      <c r="D243" s="395">
        <v>368.64</v>
      </c>
      <c r="E243" s="395">
        <v>66.36</v>
      </c>
      <c r="F243" s="396">
        <v>435</v>
      </c>
      <c r="G243" s="397"/>
      <c r="H243" s="398"/>
      <c r="I243" s="290"/>
      <c r="J243" s="412"/>
    </row>
    <row r="244" spans="1:10" s="399" customFormat="1" ht="31.2" outlineLevel="1" x14ac:dyDescent="0.3">
      <c r="A244" s="391" t="s">
        <v>7</v>
      </c>
      <c r="B244" s="402" t="s">
        <v>107</v>
      </c>
      <c r="C244" s="393" t="s">
        <v>391</v>
      </c>
      <c r="D244" s="395">
        <v>419.49</v>
      </c>
      <c r="E244" s="395">
        <v>75.510000000000005</v>
      </c>
      <c r="F244" s="396">
        <v>495</v>
      </c>
      <c r="G244" s="397"/>
      <c r="H244" s="398"/>
      <c r="I244" s="290"/>
      <c r="J244" s="412"/>
    </row>
    <row r="245" spans="1:10" s="399" customFormat="1" ht="31.2" outlineLevel="1" x14ac:dyDescent="0.3">
      <c r="A245" s="391" t="s">
        <v>253</v>
      </c>
      <c r="B245" s="402" t="s">
        <v>248</v>
      </c>
      <c r="C245" s="393" t="s">
        <v>391</v>
      </c>
      <c r="D245" s="395">
        <v>504.24</v>
      </c>
      <c r="E245" s="395">
        <v>90.76</v>
      </c>
      <c r="F245" s="396">
        <v>595</v>
      </c>
      <c r="G245" s="397"/>
      <c r="H245" s="398"/>
      <c r="I245" s="290"/>
      <c r="J245" s="412"/>
    </row>
    <row r="246" spans="1:10" s="399" customFormat="1" ht="62.4" outlineLevel="1" x14ac:dyDescent="0.3">
      <c r="A246" s="391" t="s">
        <v>909</v>
      </c>
      <c r="B246" s="402" t="s">
        <v>114</v>
      </c>
      <c r="C246" s="393" t="s">
        <v>115</v>
      </c>
      <c r="D246" s="395">
        <v>322.02999999999997</v>
      </c>
      <c r="E246" s="395">
        <v>57.97</v>
      </c>
      <c r="F246" s="396">
        <v>380</v>
      </c>
      <c r="G246" s="397"/>
      <c r="H246" s="398"/>
      <c r="I246" s="290"/>
      <c r="J246" s="412"/>
    </row>
    <row r="247" spans="1:10" outlineLevel="1" x14ac:dyDescent="0.3">
      <c r="A247" s="240"/>
      <c r="B247" s="248"/>
      <c r="C247" s="242"/>
      <c r="D247" s="243"/>
      <c r="E247" s="243"/>
      <c r="F247" s="244">
        <v>0</v>
      </c>
      <c r="G247" s="238"/>
      <c r="H247" s="239"/>
    </row>
    <row r="248" spans="1:10" s="399" customFormat="1" ht="78" outlineLevel="1" x14ac:dyDescent="0.3">
      <c r="A248" s="391" t="s">
        <v>911</v>
      </c>
      <c r="B248" s="402" t="s">
        <v>164</v>
      </c>
      <c r="C248" s="393" t="s">
        <v>115</v>
      </c>
      <c r="D248" s="395">
        <v>216.1</v>
      </c>
      <c r="E248" s="395">
        <v>38.9</v>
      </c>
      <c r="F248" s="396">
        <v>255</v>
      </c>
      <c r="G248" s="397"/>
      <c r="H248" s="398"/>
      <c r="I248" s="290"/>
      <c r="J248" s="412"/>
    </row>
    <row r="249" spans="1:10" outlineLevel="1" x14ac:dyDescent="0.3">
      <c r="A249" s="240"/>
      <c r="B249" s="248"/>
      <c r="C249" s="242"/>
      <c r="D249" s="243"/>
      <c r="E249" s="243"/>
      <c r="F249" s="244">
        <v>0</v>
      </c>
      <c r="G249" s="238"/>
      <c r="H249" s="239"/>
    </row>
    <row r="250" spans="1:10" s="399" customFormat="1" ht="78" outlineLevel="1" x14ac:dyDescent="0.3">
      <c r="A250" s="391" t="s">
        <v>913</v>
      </c>
      <c r="B250" s="402" t="s">
        <v>165</v>
      </c>
      <c r="C250" s="393" t="s">
        <v>118</v>
      </c>
      <c r="D250" s="395">
        <v>550.85</v>
      </c>
      <c r="E250" s="395">
        <v>99.15</v>
      </c>
      <c r="F250" s="396">
        <v>650</v>
      </c>
      <c r="G250" s="397"/>
      <c r="H250" s="398"/>
      <c r="I250" s="290"/>
      <c r="J250" s="412"/>
    </row>
    <row r="251" spans="1:10" outlineLevel="1" x14ac:dyDescent="0.3">
      <c r="A251" s="240"/>
      <c r="B251" s="248"/>
      <c r="C251" s="242"/>
      <c r="D251" s="243"/>
      <c r="E251" s="243"/>
      <c r="F251" s="244">
        <v>0</v>
      </c>
      <c r="G251" s="238"/>
      <c r="H251" s="239"/>
    </row>
    <row r="252" spans="1:10" s="399" customFormat="1" ht="15" customHeight="1" outlineLevel="1" x14ac:dyDescent="0.3">
      <c r="A252" s="391" t="s">
        <v>74</v>
      </c>
      <c r="B252" s="402" t="s">
        <v>119</v>
      </c>
      <c r="C252" s="393" t="s">
        <v>391</v>
      </c>
      <c r="D252" s="395">
        <v>800.85</v>
      </c>
      <c r="E252" s="395">
        <v>144.15</v>
      </c>
      <c r="F252" s="396">
        <v>945</v>
      </c>
      <c r="G252" s="397"/>
      <c r="H252" s="398"/>
      <c r="I252" s="290"/>
      <c r="J252" s="412"/>
    </row>
    <row r="253" spans="1:10" outlineLevel="1" x14ac:dyDescent="0.3">
      <c r="A253" s="240"/>
      <c r="B253" s="248"/>
      <c r="C253" s="242"/>
      <c r="D253" s="243"/>
      <c r="E253" s="243"/>
      <c r="F253" s="244">
        <v>0</v>
      </c>
      <c r="G253" s="238"/>
      <c r="H253" s="239"/>
    </row>
    <row r="254" spans="1:10" s="399" customFormat="1" ht="78" outlineLevel="1" x14ac:dyDescent="0.3">
      <c r="A254" s="391" t="s">
        <v>914</v>
      </c>
      <c r="B254" s="47" t="s">
        <v>166</v>
      </c>
      <c r="C254" s="405" t="s">
        <v>267</v>
      </c>
      <c r="D254" s="404">
        <v>2008.47</v>
      </c>
      <c r="E254" s="404">
        <v>361.53</v>
      </c>
      <c r="F254" s="423">
        <v>2370</v>
      </c>
      <c r="G254" s="397"/>
      <c r="H254" s="398"/>
      <c r="I254" s="290"/>
      <c r="J254" s="412"/>
    </row>
    <row r="255" spans="1:10" s="399" customFormat="1" ht="31.2" outlineLevel="1" x14ac:dyDescent="0.3">
      <c r="A255" s="391" t="s">
        <v>75</v>
      </c>
      <c r="B255" s="402" t="s">
        <v>695</v>
      </c>
      <c r="C255" s="393" t="s">
        <v>120</v>
      </c>
      <c r="D255" s="395">
        <v>127.12</v>
      </c>
      <c r="E255" s="395">
        <v>22.88</v>
      </c>
      <c r="F255" s="396">
        <v>150</v>
      </c>
      <c r="G255" s="397"/>
      <c r="H255" s="398"/>
      <c r="I255" s="290"/>
      <c r="J255" s="412"/>
    </row>
    <row r="256" spans="1:10" s="399" customFormat="1" ht="31.2" outlineLevel="1" x14ac:dyDescent="0.3">
      <c r="A256" s="391" t="s">
        <v>876</v>
      </c>
      <c r="B256" s="402" t="s">
        <v>121</v>
      </c>
      <c r="C256" s="393" t="s">
        <v>391</v>
      </c>
      <c r="D256" s="395">
        <v>169.49</v>
      </c>
      <c r="E256" s="395">
        <v>30.51</v>
      </c>
      <c r="F256" s="396">
        <v>200</v>
      </c>
      <c r="G256" s="397"/>
      <c r="H256" s="398"/>
      <c r="I256" s="290"/>
      <c r="J256" s="412"/>
    </row>
    <row r="257" spans="1:10" outlineLevel="1" x14ac:dyDescent="0.3">
      <c r="A257" s="240" t="s">
        <v>48</v>
      </c>
      <c r="B257" s="248" t="s">
        <v>174</v>
      </c>
      <c r="C257" s="242"/>
      <c r="D257" s="243"/>
      <c r="E257" s="243"/>
      <c r="F257" s="244">
        <v>0</v>
      </c>
      <c r="G257" s="238"/>
      <c r="H257" s="239"/>
    </row>
    <row r="258" spans="1:10" s="399" customFormat="1" outlineLevel="1" x14ac:dyDescent="0.3">
      <c r="A258" s="391" t="s">
        <v>188</v>
      </c>
      <c r="B258" s="407" t="s">
        <v>176</v>
      </c>
      <c r="C258" s="393" t="s">
        <v>432</v>
      </c>
      <c r="D258" s="395">
        <v>470.34</v>
      </c>
      <c r="E258" s="395">
        <v>84.66</v>
      </c>
      <c r="F258" s="396">
        <v>555</v>
      </c>
      <c r="G258" s="397"/>
      <c r="H258" s="398"/>
      <c r="I258" s="290"/>
      <c r="J258" s="412"/>
    </row>
    <row r="259" spans="1:10" s="399" customFormat="1" outlineLevel="1" x14ac:dyDescent="0.3">
      <c r="A259" s="391" t="s">
        <v>189</v>
      </c>
      <c r="B259" s="407" t="s">
        <v>175</v>
      </c>
      <c r="C259" s="393" t="s">
        <v>391</v>
      </c>
      <c r="D259" s="395">
        <v>546.61</v>
      </c>
      <c r="E259" s="395">
        <v>98.39</v>
      </c>
      <c r="F259" s="396">
        <v>645</v>
      </c>
      <c r="G259" s="397"/>
      <c r="H259" s="398"/>
      <c r="I259" s="290"/>
      <c r="J259" s="412"/>
    </row>
    <row r="260" spans="1:10" s="399" customFormat="1" outlineLevel="1" x14ac:dyDescent="0.3">
      <c r="A260" s="391" t="s">
        <v>190</v>
      </c>
      <c r="B260" s="407" t="s">
        <v>341</v>
      </c>
      <c r="C260" s="393" t="s">
        <v>391</v>
      </c>
      <c r="D260" s="395">
        <v>601.69000000000005</v>
      </c>
      <c r="E260" s="395">
        <v>108.31</v>
      </c>
      <c r="F260" s="396">
        <v>710</v>
      </c>
      <c r="G260" s="397"/>
      <c r="H260" s="398"/>
      <c r="I260" s="290"/>
      <c r="J260" s="412"/>
    </row>
    <row r="261" spans="1:10" outlineLevel="1" x14ac:dyDescent="0.3">
      <c r="A261" s="240" t="s">
        <v>916</v>
      </c>
      <c r="B261" s="248" t="s">
        <v>187</v>
      </c>
      <c r="C261" s="242"/>
      <c r="D261" s="243"/>
      <c r="E261" s="243"/>
      <c r="F261" s="244">
        <v>0</v>
      </c>
      <c r="G261" s="238"/>
      <c r="H261" s="239"/>
    </row>
    <row r="262" spans="1:10" s="399" customFormat="1" outlineLevel="1" x14ac:dyDescent="0.3">
      <c r="A262" s="391" t="s">
        <v>191</v>
      </c>
      <c r="B262" s="407" t="s">
        <v>173</v>
      </c>
      <c r="C262" s="393" t="s">
        <v>432</v>
      </c>
      <c r="D262" s="395">
        <v>55.08</v>
      </c>
      <c r="E262" s="395">
        <v>9.92</v>
      </c>
      <c r="F262" s="396">
        <v>65</v>
      </c>
      <c r="G262" s="397"/>
      <c r="H262" s="398"/>
      <c r="I262" s="290"/>
      <c r="J262" s="412"/>
    </row>
    <row r="263" spans="1:10" s="399" customFormat="1" outlineLevel="1" x14ac:dyDescent="0.3">
      <c r="A263" s="391" t="s">
        <v>192</v>
      </c>
      <c r="B263" s="407" t="s">
        <v>175</v>
      </c>
      <c r="C263" s="393" t="s">
        <v>391</v>
      </c>
      <c r="D263" s="395">
        <v>72.03</v>
      </c>
      <c r="E263" s="395">
        <v>12.97</v>
      </c>
      <c r="F263" s="396">
        <v>85</v>
      </c>
      <c r="G263" s="397"/>
      <c r="H263" s="398"/>
      <c r="I263" s="290"/>
      <c r="J263" s="412"/>
    </row>
    <row r="264" spans="1:10" s="399" customFormat="1" outlineLevel="1" x14ac:dyDescent="0.3">
      <c r="A264" s="391" t="s">
        <v>193</v>
      </c>
      <c r="B264" s="407" t="s">
        <v>341</v>
      </c>
      <c r="C264" s="393" t="s">
        <v>391</v>
      </c>
      <c r="D264" s="395">
        <v>97.46</v>
      </c>
      <c r="E264" s="395">
        <v>17.54</v>
      </c>
      <c r="F264" s="396">
        <v>115</v>
      </c>
      <c r="G264" s="397"/>
      <c r="H264" s="398"/>
      <c r="I264" s="290"/>
      <c r="J264" s="412"/>
    </row>
    <row r="265" spans="1:10" s="399" customFormat="1" ht="31.2" outlineLevel="1" x14ac:dyDescent="0.3">
      <c r="A265" s="391" t="s">
        <v>917</v>
      </c>
      <c r="B265" s="402" t="s">
        <v>122</v>
      </c>
      <c r="C265" s="393" t="s">
        <v>120</v>
      </c>
      <c r="D265" s="395">
        <v>165.25</v>
      </c>
      <c r="E265" s="395">
        <v>29.75</v>
      </c>
      <c r="F265" s="396">
        <v>195</v>
      </c>
      <c r="G265" s="397"/>
      <c r="H265" s="398"/>
      <c r="I265" s="290"/>
      <c r="J265" s="412"/>
    </row>
    <row r="266" spans="1:10" s="399" customFormat="1" ht="31.2" outlineLevel="1" x14ac:dyDescent="0.3">
      <c r="A266" s="391" t="s">
        <v>69</v>
      </c>
      <c r="B266" s="402" t="s">
        <v>123</v>
      </c>
      <c r="C266" s="393" t="s">
        <v>115</v>
      </c>
      <c r="D266" s="395">
        <v>101.69</v>
      </c>
      <c r="E266" s="395">
        <v>18.309999999999999</v>
      </c>
      <c r="F266" s="396">
        <v>120</v>
      </c>
      <c r="G266" s="397"/>
      <c r="H266" s="398"/>
      <c r="I266" s="290"/>
      <c r="J266" s="412"/>
    </row>
    <row r="267" spans="1:10" ht="31.2" outlineLevel="1" x14ac:dyDescent="0.3">
      <c r="A267" s="240" t="s">
        <v>79</v>
      </c>
      <c r="B267" s="248" t="s">
        <v>357</v>
      </c>
      <c r="C267" s="249"/>
      <c r="D267" s="243">
        <v>0</v>
      </c>
      <c r="E267" s="243">
        <v>0</v>
      </c>
      <c r="F267" s="244">
        <v>0</v>
      </c>
      <c r="G267" s="238"/>
      <c r="H267" s="239"/>
    </row>
    <row r="268" spans="1:10" s="399" customFormat="1" outlineLevel="1" x14ac:dyDescent="0.3">
      <c r="A268" s="182" t="s">
        <v>215</v>
      </c>
      <c r="B268" s="407">
        <v>15</v>
      </c>
      <c r="C268" s="409" t="s">
        <v>432</v>
      </c>
      <c r="D268" s="395">
        <v>220.34</v>
      </c>
      <c r="E268" s="395">
        <v>39.659999999999997</v>
      </c>
      <c r="F268" s="396">
        <v>260</v>
      </c>
      <c r="G268" s="397"/>
      <c r="H268" s="398"/>
      <c r="I268" s="290"/>
      <c r="J268" s="412"/>
    </row>
    <row r="269" spans="1:10" s="399" customFormat="1" outlineLevel="1" x14ac:dyDescent="0.3">
      <c r="A269" s="182" t="s">
        <v>216</v>
      </c>
      <c r="B269" s="407">
        <v>20</v>
      </c>
      <c r="C269" s="409" t="s">
        <v>391</v>
      </c>
      <c r="D269" s="395">
        <v>250</v>
      </c>
      <c r="E269" s="395">
        <v>45</v>
      </c>
      <c r="F269" s="396">
        <v>295</v>
      </c>
      <c r="G269" s="397"/>
      <c r="H269" s="398"/>
      <c r="I269" s="290"/>
      <c r="J269" s="412"/>
    </row>
    <row r="270" spans="1:10" s="399" customFormat="1" outlineLevel="1" x14ac:dyDescent="0.3">
      <c r="A270" s="182" t="s">
        <v>217</v>
      </c>
      <c r="B270" s="407">
        <v>25</v>
      </c>
      <c r="C270" s="409" t="s">
        <v>391</v>
      </c>
      <c r="D270" s="395">
        <v>279.66000000000003</v>
      </c>
      <c r="E270" s="395">
        <v>50.34</v>
      </c>
      <c r="F270" s="396">
        <v>330</v>
      </c>
      <c r="G270" s="397"/>
      <c r="H270" s="398"/>
      <c r="I270" s="290"/>
      <c r="J270" s="412"/>
    </row>
    <row r="271" spans="1:10" s="399" customFormat="1" outlineLevel="1" x14ac:dyDescent="0.3">
      <c r="A271" s="182" t="s">
        <v>358</v>
      </c>
      <c r="B271" s="407">
        <v>32</v>
      </c>
      <c r="C271" s="409" t="s">
        <v>391</v>
      </c>
      <c r="D271" s="395">
        <v>292.37</v>
      </c>
      <c r="E271" s="395">
        <v>52.63</v>
      </c>
      <c r="F271" s="396">
        <v>345</v>
      </c>
      <c r="G271" s="397"/>
      <c r="H271" s="398"/>
      <c r="I271" s="290"/>
      <c r="J271" s="412"/>
    </row>
    <row r="272" spans="1:10" ht="31.2" outlineLevel="1" x14ac:dyDescent="0.3">
      <c r="A272" s="272">
        <v>227</v>
      </c>
      <c r="B272" s="248" t="s">
        <v>359</v>
      </c>
      <c r="C272" s="249"/>
      <c r="D272" s="243">
        <v>0</v>
      </c>
      <c r="E272" s="243">
        <v>0</v>
      </c>
      <c r="F272" s="244">
        <v>0</v>
      </c>
      <c r="G272" s="238"/>
      <c r="H272" s="239"/>
    </row>
    <row r="273" spans="1:10" s="399" customFormat="1" outlineLevel="1" x14ac:dyDescent="0.3">
      <c r="A273" s="182" t="s">
        <v>218</v>
      </c>
      <c r="B273" s="407">
        <v>15</v>
      </c>
      <c r="C273" s="409" t="s">
        <v>391</v>
      </c>
      <c r="D273" s="395">
        <v>381.36</v>
      </c>
      <c r="E273" s="395">
        <v>68.64</v>
      </c>
      <c r="F273" s="396">
        <v>450</v>
      </c>
      <c r="G273" s="397"/>
      <c r="H273" s="398"/>
      <c r="I273" s="290"/>
      <c r="J273" s="412"/>
    </row>
    <row r="274" spans="1:10" s="399" customFormat="1" outlineLevel="1" x14ac:dyDescent="0.3">
      <c r="A274" s="182" t="s">
        <v>219</v>
      </c>
      <c r="B274" s="407">
        <v>20</v>
      </c>
      <c r="C274" s="409" t="s">
        <v>391</v>
      </c>
      <c r="D274" s="395">
        <v>444.92</v>
      </c>
      <c r="E274" s="395">
        <v>80.08</v>
      </c>
      <c r="F274" s="396">
        <v>525</v>
      </c>
      <c r="G274" s="397"/>
      <c r="H274" s="398"/>
      <c r="I274" s="290"/>
      <c r="J274" s="412"/>
    </row>
    <row r="275" spans="1:10" s="399" customFormat="1" outlineLevel="1" x14ac:dyDescent="0.3">
      <c r="A275" s="182" t="s">
        <v>220</v>
      </c>
      <c r="B275" s="407">
        <v>25</v>
      </c>
      <c r="C275" s="409" t="s">
        <v>391</v>
      </c>
      <c r="D275" s="395">
        <v>453.39</v>
      </c>
      <c r="E275" s="395">
        <v>81.61</v>
      </c>
      <c r="F275" s="396">
        <v>535</v>
      </c>
      <c r="G275" s="397"/>
      <c r="H275" s="398"/>
      <c r="I275" s="290"/>
      <c r="J275" s="412"/>
    </row>
    <row r="276" spans="1:10" s="399" customFormat="1" outlineLevel="1" x14ac:dyDescent="0.3">
      <c r="A276" s="182" t="s">
        <v>240</v>
      </c>
      <c r="B276" s="407">
        <v>32</v>
      </c>
      <c r="C276" s="242" t="s">
        <v>391</v>
      </c>
      <c r="D276" s="395">
        <v>538.14</v>
      </c>
      <c r="E276" s="395">
        <v>96.86</v>
      </c>
      <c r="F276" s="396">
        <v>635</v>
      </c>
      <c r="G276" s="397"/>
      <c r="H276" s="398"/>
      <c r="I276" s="290"/>
      <c r="J276" s="412"/>
    </row>
    <row r="277" spans="1:10" s="399" customFormat="1" outlineLevel="1" x14ac:dyDescent="0.3">
      <c r="A277" s="182" t="s">
        <v>241</v>
      </c>
      <c r="B277" s="407" t="s">
        <v>362</v>
      </c>
      <c r="C277" s="242" t="s">
        <v>391</v>
      </c>
      <c r="D277" s="395">
        <v>703.39</v>
      </c>
      <c r="E277" s="395">
        <v>126.61</v>
      </c>
      <c r="F277" s="396">
        <v>830</v>
      </c>
      <c r="G277" s="397"/>
      <c r="H277" s="398"/>
      <c r="I277" s="290"/>
      <c r="J277" s="412"/>
    </row>
    <row r="278" spans="1:10" ht="31.2" outlineLevel="1" x14ac:dyDescent="0.3">
      <c r="A278" s="272">
        <v>228</v>
      </c>
      <c r="B278" s="248" t="s">
        <v>889</v>
      </c>
      <c r="C278" s="249"/>
      <c r="D278" s="243">
        <v>0</v>
      </c>
      <c r="E278" s="243">
        <v>0</v>
      </c>
      <c r="F278" s="244">
        <v>0</v>
      </c>
      <c r="G278" s="238"/>
      <c r="H278" s="239"/>
    </row>
    <row r="279" spans="1:10" s="399" customFormat="1" ht="31.2" outlineLevel="1" x14ac:dyDescent="0.3">
      <c r="A279" s="182" t="s">
        <v>200</v>
      </c>
      <c r="B279" s="407">
        <v>15</v>
      </c>
      <c r="C279" s="411" t="s">
        <v>124</v>
      </c>
      <c r="D279" s="395">
        <v>139.83000000000001</v>
      </c>
      <c r="E279" s="395">
        <v>25.17</v>
      </c>
      <c r="F279" s="396">
        <v>165</v>
      </c>
      <c r="G279" s="397"/>
      <c r="H279" s="398"/>
      <c r="I279" s="290"/>
      <c r="J279" s="412"/>
    </row>
    <row r="280" spans="1:10" s="399" customFormat="1" outlineLevel="1" x14ac:dyDescent="0.3">
      <c r="A280" s="182" t="s">
        <v>201</v>
      </c>
      <c r="B280" s="407">
        <v>20</v>
      </c>
      <c r="C280" s="409" t="s">
        <v>391</v>
      </c>
      <c r="D280" s="395">
        <v>152.54</v>
      </c>
      <c r="E280" s="395">
        <v>27.46</v>
      </c>
      <c r="F280" s="396">
        <v>180</v>
      </c>
      <c r="G280" s="397"/>
      <c r="H280" s="398"/>
      <c r="I280" s="290"/>
      <c r="J280" s="412"/>
    </row>
    <row r="281" spans="1:10" s="399" customFormat="1" outlineLevel="1" x14ac:dyDescent="0.3">
      <c r="A281" s="182" t="s">
        <v>202</v>
      </c>
      <c r="B281" s="407">
        <v>25</v>
      </c>
      <c r="C281" s="409" t="s">
        <v>391</v>
      </c>
      <c r="D281" s="395">
        <v>173.73</v>
      </c>
      <c r="E281" s="395">
        <v>31.27</v>
      </c>
      <c r="F281" s="396">
        <v>205</v>
      </c>
      <c r="G281" s="397"/>
      <c r="H281" s="398"/>
      <c r="I281" s="290"/>
      <c r="J281" s="412"/>
    </row>
    <row r="282" spans="1:10" outlineLevel="1" x14ac:dyDescent="0.3">
      <c r="A282" s="272">
        <v>229</v>
      </c>
      <c r="B282" s="248" t="s">
        <v>890</v>
      </c>
      <c r="C282" s="249"/>
      <c r="D282" s="243">
        <v>0</v>
      </c>
      <c r="E282" s="243">
        <v>0</v>
      </c>
      <c r="F282" s="244">
        <v>0</v>
      </c>
      <c r="G282" s="238"/>
      <c r="H282" s="239"/>
    </row>
    <row r="283" spans="1:10" s="399" customFormat="1" ht="46.8" outlineLevel="1" x14ac:dyDescent="0.3">
      <c r="A283" s="182" t="s">
        <v>203</v>
      </c>
      <c r="B283" s="407">
        <v>15</v>
      </c>
      <c r="C283" s="411" t="s">
        <v>125</v>
      </c>
      <c r="D283" s="395">
        <v>169.49</v>
      </c>
      <c r="E283" s="395">
        <v>30.51</v>
      </c>
      <c r="F283" s="396">
        <v>200</v>
      </c>
      <c r="G283" s="397"/>
      <c r="H283" s="398"/>
      <c r="I283" s="290"/>
      <c r="J283" s="412"/>
    </row>
    <row r="284" spans="1:10" s="399" customFormat="1" outlineLevel="1" x14ac:dyDescent="0.3">
      <c r="A284" s="182" t="s">
        <v>204</v>
      </c>
      <c r="B284" s="407">
        <v>20</v>
      </c>
      <c r="C284" s="409" t="s">
        <v>391</v>
      </c>
      <c r="D284" s="395">
        <v>194.92</v>
      </c>
      <c r="E284" s="395">
        <v>35.08</v>
      </c>
      <c r="F284" s="396">
        <v>230</v>
      </c>
      <c r="G284" s="397"/>
      <c r="H284" s="398"/>
      <c r="I284" s="290"/>
      <c r="J284" s="412"/>
    </row>
    <row r="285" spans="1:10" s="399" customFormat="1" outlineLevel="1" x14ac:dyDescent="0.3">
      <c r="A285" s="182" t="s">
        <v>205</v>
      </c>
      <c r="B285" s="407">
        <v>25</v>
      </c>
      <c r="C285" s="409" t="s">
        <v>391</v>
      </c>
      <c r="D285" s="395">
        <v>228.81</v>
      </c>
      <c r="E285" s="395">
        <v>41.19</v>
      </c>
      <c r="F285" s="396">
        <v>270</v>
      </c>
      <c r="G285" s="397"/>
      <c r="H285" s="398"/>
      <c r="I285" s="290"/>
      <c r="J285" s="412"/>
    </row>
    <row r="286" spans="1:10" s="399" customFormat="1" ht="46.8" outlineLevel="1" x14ac:dyDescent="0.3">
      <c r="A286" s="391" t="s">
        <v>885</v>
      </c>
      <c r="B286" s="403" t="s">
        <v>669</v>
      </c>
      <c r="C286" s="409" t="s">
        <v>408</v>
      </c>
      <c r="D286" s="395">
        <v>110.17</v>
      </c>
      <c r="E286" s="395">
        <v>19.829999999999998</v>
      </c>
      <c r="F286" s="396">
        <v>130</v>
      </c>
      <c r="G286" s="397"/>
      <c r="H286" s="398"/>
      <c r="I286" s="290"/>
      <c r="J286" s="412"/>
    </row>
    <row r="287" spans="1:10" s="399" customFormat="1" ht="46.8" outlineLevel="1" x14ac:dyDescent="0.3">
      <c r="A287" s="391" t="s">
        <v>84</v>
      </c>
      <c r="B287" s="402" t="s">
        <v>668</v>
      </c>
      <c r="C287" s="409" t="s">
        <v>391</v>
      </c>
      <c r="D287" s="395">
        <v>131.36000000000001</v>
      </c>
      <c r="E287" s="395">
        <v>23.64</v>
      </c>
      <c r="F287" s="396">
        <v>155</v>
      </c>
      <c r="G287" s="397"/>
      <c r="H287" s="398"/>
      <c r="I287" s="290"/>
      <c r="J287" s="412"/>
    </row>
    <row r="288" spans="1:10" ht="46.8" outlineLevel="1" x14ac:dyDescent="0.3">
      <c r="A288" s="240" t="s">
        <v>85</v>
      </c>
      <c r="B288" s="248" t="s">
        <v>891</v>
      </c>
      <c r="C288" s="249" t="s">
        <v>408</v>
      </c>
      <c r="D288" s="243">
        <v>0</v>
      </c>
      <c r="E288" s="243">
        <v>0</v>
      </c>
      <c r="F288" s="244">
        <v>0</v>
      </c>
      <c r="G288" s="238"/>
      <c r="H288" s="239"/>
    </row>
    <row r="289" spans="1:10" s="399" customFormat="1" outlineLevel="1" x14ac:dyDescent="0.3">
      <c r="A289" s="391" t="s">
        <v>221</v>
      </c>
      <c r="B289" s="407">
        <v>15</v>
      </c>
      <c r="C289" s="409" t="s">
        <v>391</v>
      </c>
      <c r="D289" s="395">
        <v>152.54</v>
      </c>
      <c r="E289" s="395">
        <v>27.46</v>
      </c>
      <c r="F289" s="396">
        <v>180</v>
      </c>
      <c r="G289" s="397"/>
      <c r="H289" s="398"/>
      <c r="I289" s="290"/>
      <c r="J289" s="412"/>
    </row>
    <row r="290" spans="1:10" s="399" customFormat="1" outlineLevel="1" x14ac:dyDescent="0.3">
      <c r="A290" s="391" t="s">
        <v>222</v>
      </c>
      <c r="B290" s="407">
        <v>20</v>
      </c>
      <c r="C290" s="409" t="s">
        <v>391</v>
      </c>
      <c r="D290" s="395">
        <v>169.49</v>
      </c>
      <c r="E290" s="395">
        <v>30.51</v>
      </c>
      <c r="F290" s="396">
        <v>200</v>
      </c>
      <c r="G290" s="397"/>
      <c r="H290" s="398"/>
      <c r="I290" s="290"/>
      <c r="J290" s="412"/>
    </row>
    <row r="291" spans="1:10" s="399" customFormat="1" outlineLevel="1" x14ac:dyDescent="0.3">
      <c r="A291" s="391" t="s">
        <v>223</v>
      </c>
      <c r="B291" s="407">
        <v>25</v>
      </c>
      <c r="C291" s="409" t="s">
        <v>391</v>
      </c>
      <c r="D291" s="395">
        <v>177.97</v>
      </c>
      <c r="E291" s="395">
        <v>32.03</v>
      </c>
      <c r="F291" s="396">
        <v>210</v>
      </c>
      <c r="G291" s="397"/>
      <c r="H291" s="398"/>
      <c r="I291" s="290"/>
      <c r="J291" s="412"/>
    </row>
    <row r="292" spans="1:10" ht="62.4" outlineLevel="1" x14ac:dyDescent="0.3">
      <c r="A292" s="240" t="s">
        <v>86</v>
      </c>
      <c r="B292" s="248" t="s">
        <v>898</v>
      </c>
      <c r="C292" s="249"/>
      <c r="D292" s="243">
        <v>0</v>
      </c>
      <c r="E292" s="243">
        <v>0</v>
      </c>
      <c r="F292" s="244">
        <v>0</v>
      </c>
      <c r="G292" s="238"/>
      <c r="H292" s="239"/>
    </row>
    <row r="293" spans="1:10" s="399" customFormat="1" outlineLevel="1" x14ac:dyDescent="0.3">
      <c r="A293" s="391" t="s">
        <v>224</v>
      </c>
      <c r="B293" s="407">
        <v>15</v>
      </c>
      <c r="C293" s="409" t="s">
        <v>391</v>
      </c>
      <c r="D293" s="395">
        <v>173.73</v>
      </c>
      <c r="E293" s="395">
        <v>31.27</v>
      </c>
      <c r="F293" s="396">
        <v>205</v>
      </c>
      <c r="G293" s="397"/>
      <c r="H293" s="398"/>
      <c r="I293" s="290"/>
      <c r="J293" s="412"/>
    </row>
    <row r="294" spans="1:10" s="399" customFormat="1" outlineLevel="1" x14ac:dyDescent="0.3">
      <c r="A294" s="391" t="s">
        <v>225</v>
      </c>
      <c r="B294" s="407">
        <v>20</v>
      </c>
      <c r="C294" s="409" t="s">
        <v>391</v>
      </c>
      <c r="D294" s="395">
        <v>186.44</v>
      </c>
      <c r="E294" s="395">
        <v>33.56</v>
      </c>
      <c r="F294" s="396">
        <v>220</v>
      </c>
      <c r="G294" s="397"/>
      <c r="H294" s="398"/>
      <c r="I294" s="290"/>
      <c r="J294" s="412"/>
    </row>
    <row r="295" spans="1:10" s="399" customFormat="1" outlineLevel="1" x14ac:dyDescent="0.3">
      <c r="A295" s="391" t="s">
        <v>226</v>
      </c>
      <c r="B295" s="407">
        <v>25</v>
      </c>
      <c r="C295" s="409" t="s">
        <v>391</v>
      </c>
      <c r="D295" s="395">
        <v>194.92</v>
      </c>
      <c r="E295" s="395">
        <v>35.08</v>
      </c>
      <c r="F295" s="396">
        <v>230</v>
      </c>
      <c r="G295" s="397"/>
      <c r="H295" s="398"/>
      <c r="I295" s="290"/>
      <c r="J295" s="412"/>
    </row>
    <row r="296" spans="1:10" s="399" customFormat="1" ht="46.8" outlineLevel="1" x14ac:dyDescent="0.3">
      <c r="A296" s="391" t="s">
        <v>50</v>
      </c>
      <c r="B296" s="402" t="s">
        <v>161</v>
      </c>
      <c r="C296" s="409" t="s">
        <v>391</v>
      </c>
      <c r="D296" s="395">
        <v>12.71</v>
      </c>
      <c r="E296" s="395">
        <v>2.29</v>
      </c>
      <c r="F296" s="396">
        <v>15</v>
      </c>
      <c r="G296" s="397"/>
      <c r="H296" s="398"/>
      <c r="I296" s="290"/>
      <c r="J296" s="412"/>
    </row>
    <row r="297" spans="1:10" s="399" customFormat="1" ht="31.2" outlineLevel="1" x14ac:dyDescent="0.3">
      <c r="A297" s="391" t="s">
        <v>88</v>
      </c>
      <c r="B297" s="403" t="s">
        <v>254</v>
      </c>
      <c r="C297" s="409" t="s">
        <v>408</v>
      </c>
      <c r="D297" s="395">
        <v>165.25</v>
      </c>
      <c r="E297" s="395">
        <v>29.75</v>
      </c>
      <c r="F297" s="396">
        <v>195</v>
      </c>
      <c r="G297" s="397"/>
      <c r="H297" s="398"/>
      <c r="I297" s="290"/>
      <c r="J297" s="412"/>
    </row>
    <row r="298" spans="1:10" s="399" customFormat="1" ht="31.2" outlineLevel="1" x14ac:dyDescent="0.3">
      <c r="A298" s="391" t="s">
        <v>89</v>
      </c>
      <c r="B298" s="402" t="s">
        <v>255</v>
      </c>
      <c r="C298" s="409" t="s">
        <v>391</v>
      </c>
      <c r="D298" s="395">
        <v>305.08</v>
      </c>
      <c r="E298" s="395">
        <v>54.92</v>
      </c>
      <c r="F298" s="396">
        <v>360</v>
      </c>
      <c r="G298" s="397"/>
      <c r="H298" s="398"/>
      <c r="I298" s="290"/>
      <c r="J298" s="412"/>
    </row>
    <row r="299" spans="1:10" s="399" customFormat="1" outlineLevel="1" x14ac:dyDescent="0.3">
      <c r="A299" s="391" t="s">
        <v>90</v>
      </c>
      <c r="B299" s="402" t="s">
        <v>256</v>
      </c>
      <c r="C299" s="409" t="s">
        <v>391</v>
      </c>
      <c r="D299" s="395">
        <v>63.56</v>
      </c>
      <c r="E299" s="395">
        <v>11.44</v>
      </c>
      <c r="F299" s="396">
        <v>75</v>
      </c>
      <c r="G299" s="397"/>
      <c r="H299" s="398"/>
      <c r="I299" s="290"/>
      <c r="J299" s="412"/>
    </row>
    <row r="300" spans="1:10" outlineLevel="1" x14ac:dyDescent="0.3">
      <c r="A300" s="240" t="s">
        <v>52</v>
      </c>
      <c r="B300" s="273" t="s">
        <v>899</v>
      </c>
      <c r="C300" s="249" t="s">
        <v>408</v>
      </c>
      <c r="D300" s="243">
        <v>0</v>
      </c>
      <c r="E300" s="243">
        <v>0</v>
      </c>
      <c r="F300" s="244">
        <v>0</v>
      </c>
      <c r="G300" s="238"/>
      <c r="H300" s="239"/>
    </row>
    <row r="301" spans="1:10" s="399" customFormat="1" outlineLevel="1" x14ac:dyDescent="0.3">
      <c r="A301" s="391" t="s">
        <v>227</v>
      </c>
      <c r="B301" s="407">
        <v>15</v>
      </c>
      <c r="C301" s="409" t="s">
        <v>391</v>
      </c>
      <c r="D301" s="395">
        <v>122.88</v>
      </c>
      <c r="E301" s="395">
        <v>22.12</v>
      </c>
      <c r="F301" s="396">
        <v>145</v>
      </c>
      <c r="G301" s="397"/>
      <c r="H301" s="398"/>
      <c r="I301" s="290"/>
      <c r="J301" s="412"/>
    </row>
    <row r="302" spans="1:10" s="399" customFormat="1" outlineLevel="1" x14ac:dyDescent="0.3">
      <c r="A302" s="391" t="s">
        <v>228</v>
      </c>
      <c r="B302" s="407">
        <v>20</v>
      </c>
      <c r="C302" s="409" t="s">
        <v>391</v>
      </c>
      <c r="D302" s="395">
        <v>131.36000000000001</v>
      </c>
      <c r="E302" s="395">
        <v>23.64</v>
      </c>
      <c r="F302" s="396">
        <v>155</v>
      </c>
      <c r="G302" s="397"/>
      <c r="H302" s="398"/>
      <c r="I302" s="290"/>
      <c r="J302" s="412"/>
    </row>
    <row r="303" spans="1:10" s="399" customFormat="1" outlineLevel="1" x14ac:dyDescent="0.3">
      <c r="A303" s="391" t="s">
        <v>229</v>
      </c>
      <c r="B303" s="407">
        <v>25</v>
      </c>
      <c r="C303" s="409" t="s">
        <v>391</v>
      </c>
      <c r="D303" s="395">
        <v>144.07</v>
      </c>
      <c r="E303" s="395">
        <v>25.93</v>
      </c>
      <c r="F303" s="396">
        <v>170</v>
      </c>
      <c r="G303" s="397"/>
      <c r="H303" s="398"/>
      <c r="I303" s="290"/>
      <c r="J303" s="412"/>
    </row>
    <row r="304" spans="1:10" s="399" customFormat="1" outlineLevel="1" x14ac:dyDescent="0.3">
      <c r="A304" s="391" t="s">
        <v>544</v>
      </c>
      <c r="B304" s="407" t="s">
        <v>364</v>
      </c>
      <c r="C304" s="409" t="s">
        <v>391</v>
      </c>
      <c r="D304" s="395">
        <v>211.86</v>
      </c>
      <c r="E304" s="395">
        <v>38.14</v>
      </c>
      <c r="F304" s="396">
        <v>250</v>
      </c>
      <c r="G304" s="397"/>
      <c r="H304" s="398"/>
      <c r="I304" s="290"/>
      <c r="J304" s="412"/>
    </row>
    <row r="305" spans="1:10" outlineLevel="1" x14ac:dyDescent="0.3">
      <c r="A305" s="240" t="s">
        <v>53</v>
      </c>
      <c r="B305" s="273" t="s">
        <v>900</v>
      </c>
      <c r="C305" s="249"/>
      <c r="D305" s="243">
        <v>0</v>
      </c>
      <c r="E305" s="243">
        <v>0</v>
      </c>
      <c r="F305" s="244">
        <v>0</v>
      </c>
      <c r="G305" s="238"/>
      <c r="H305" s="239"/>
    </row>
    <row r="306" spans="1:10" s="399" customFormat="1" outlineLevel="1" x14ac:dyDescent="0.3">
      <c r="A306" s="391" t="s">
        <v>230</v>
      </c>
      <c r="B306" s="407">
        <v>15</v>
      </c>
      <c r="C306" s="409" t="s">
        <v>391</v>
      </c>
      <c r="D306" s="395">
        <v>169.49</v>
      </c>
      <c r="E306" s="395">
        <v>30.51</v>
      </c>
      <c r="F306" s="396">
        <v>200</v>
      </c>
      <c r="G306" s="397"/>
      <c r="H306" s="398"/>
      <c r="I306" s="290"/>
      <c r="J306" s="412"/>
    </row>
    <row r="307" spans="1:10" s="399" customFormat="1" outlineLevel="1" x14ac:dyDescent="0.3">
      <c r="A307" s="391" t="s">
        <v>231</v>
      </c>
      <c r="B307" s="407">
        <v>20</v>
      </c>
      <c r="C307" s="409" t="s">
        <v>391</v>
      </c>
      <c r="D307" s="395">
        <v>177.97</v>
      </c>
      <c r="E307" s="395">
        <v>32.03</v>
      </c>
      <c r="F307" s="396">
        <v>210</v>
      </c>
      <c r="G307" s="397"/>
      <c r="H307" s="398"/>
      <c r="I307" s="290"/>
      <c r="J307" s="412"/>
    </row>
    <row r="308" spans="1:10" s="399" customFormat="1" outlineLevel="1" x14ac:dyDescent="0.3">
      <c r="A308" s="391" t="s">
        <v>232</v>
      </c>
      <c r="B308" s="407">
        <v>25</v>
      </c>
      <c r="C308" s="409" t="s">
        <v>391</v>
      </c>
      <c r="D308" s="395">
        <v>228.81</v>
      </c>
      <c r="E308" s="395">
        <v>41.19</v>
      </c>
      <c r="F308" s="396">
        <v>270</v>
      </c>
      <c r="G308" s="397"/>
      <c r="H308" s="398"/>
      <c r="I308" s="290"/>
      <c r="J308" s="412"/>
    </row>
    <row r="309" spans="1:10" ht="31.2" outlineLevel="1" x14ac:dyDescent="0.3">
      <c r="A309" s="274">
        <v>240</v>
      </c>
      <c r="B309" s="275" t="s">
        <v>517</v>
      </c>
      <c r="C309" s="249" t="s">
        <v>648</v>
      </c>
      <c r="D309" s="243"/>
      <c r="E309" s="243"/>
      <c r="F309" s="244">
        <v>0</v>
      </c>
      <c r="G309" s="238"/>
      <c r="H309" s="239"/>
    </row>
    <row r="310" spans="1:10" s="399" customFormat="1" ht="31.2" outlineLevel="1" x14ac:dyDescent="0.3">
      <c r="A310" s="414" t="s">
        <v>556</v>
      </c>
      <c r="B310" s="415" t="s">
        <v>649</v>
      </c>
      <c r="C310" s="409" t="s">
        <v>391</v>
      </c>
      <c r="D310" s="395">
        <v>627.12</v>
      </c>
      <c r="E310" s="395">
        <v>112.88</v>
      </c>
      <c r="F310" s="396">
        <v>740</v>
      </c>
      <c r="G310" s="397"/>
      <c r="H310" s="398"/>
      <c r="I310" s="290"/>
      <c r="J310" s="412"/>
    </row>
    <row r="311" spans="1:10" s="399" customFormat="1" ht="31.2" outlineLevel="1" x14ac:dyDescent="0.3">
      <c r="A311" s="414" t="s">
        <v>557</v>
      </c>
      <c r="B311" s="415" t="s">
        <v>650</v>
      </c>
      <c r="C311" s="409" t="s">
        <v>391</v>
      </c>
      <c r="D311" s="395">
        <v>652.54</v>
      </c>
      <c r="E311" s="395">
        <v>117.46</v>
      </c>
      <c r="F311" s="396">
        <v>770</v>
      </c>
      <c r="G311" s="397"/>
      <c r="H311" s="398"/>
      <c r="I311" s="290"/>
      <c r="J311" s="412"/>
    </row>
    <row r="312" spans="1:10" s="399" customFormat="1" ht="31.2" outlineLevel="1" x14ac:dyDescent="0.3">
      <c r="A312" s="414" t="s">
        <v>558</v>
      </c>
      <c r="B312" s="415" t="s">
        <v>651</v>
      </c>
      <c r="C312" s="409" t="s">
        <v>391</v>
      </c>
      <c r="D312" s="395">
        <v>728.81</v>
      </c>
      <c r="E312" s="395">
        <v>131.19</v>
      </c>
      <c r="F312" s="396">
        <v>860</v>
      </c>
      <c r="G312" s="397"/>
      <c r="H312" s="398"/>
      <c r="I312" s="290"/>
      <c r="J312" s="412"/>
    </row>
    <row r="313" spans="1:10" s="399" customFormat="1" ht="31.2" outlineLevel="1" x14ac:dyDescent="0.3">
      <c r="A313" s="414" t="s">
        <v>559</v>
      </c>
      <c r="B313" s="415" t="s">
        <v>652</v>
      </c>
      <c r="C313" s="409" t="s">
        <v>391</v>
      </c>
      <c r="D313" s="395">
        <v>610.16999999999996</v>
      </c>
      <c r="E313" s="395">
        <v>109.83</v>
      </c>
      <c r="F313" s="396">
        <v>720</v>
      </c>
      <c r="G313" s="397"/>
      <c r="H313" s="398"/>
      <c r="I313" s="290"/>
      <c r="J313" s="412"/>
    </row>
    <row r="314" spans="1:10" s="399" customFormat="1" ht="31.2" outlineLevel="1" x14ac:dyDescent="0.3">
      <c r="A314" s="414" t="s">
        <v>560</v>
      </c>
      <c r="B314" s="415" t="s">
        <v>653</v>
      </c>
      <c r="C314" s="409" t="s">
        <v>391</v>
      </c>
      <c r="D314" s="395">
        <v>631.36</v>
      </c>
      <c r="E314" s="395">
        <v>113.64</v>
      </c>
      <c r="F314" s="396">
        <v>745</v>
      </c>
      <c r="G314" s="397"/>
      <c r="H314" s="398"/>
      <c r="I314" s="290"/>
      <c r="J314" s="412"/>
    </row>
    <row r="315" spans="1:10" s="399" customFormat="1" ht="31.2" outlineLevel="1" x14ac:dyDescent="0.3">
      <c r="A315" s="414" t="s">
        <v>561</v>
      </c>
      <c r="B315" s="415" t="s">
        <v>654</v>
      </c>
      <c r="C315" s="409" t="s">
        <v>391</v>
      </c>
      <c r="D315" s="395">
        <v>703.39</v>
      </c>
      <c r="E315" s="395">
        <v>126.61</v>
      </c>
      <c r="F315" s="396">
        <v>830</v>
      </c>
      <c r="G315" s="397"/>
      <c r="H315" s="398"/>
      <c r="I315" s="290"/>
      <c r="J315" s="412"/>
    </row>
    <row r="316" spans="1:10" s="399" customFormat="1" ht="31.2" outlineLevel="1" x14ac:dyDescent="0.3">
      <c r="A316" s="414" t="s">
        <v>562</v>
      </c>
      <c r="B316" s="415" t="s">
        <v>655</v>
      </c>
      <c r="C316" s="409" t="s">
        <v>391</v>
      </c>
      <c r="D316" s="395">
        <v>559.32000000000005</v>
      </c>
      <c r="E316" s="395">
        <v>100.68</v>
      </c>
      <c r="F316" s="396">
        <v>660</v>
      </c>
      <c r="G316" s="397"/>
      <c r="H316" s="398"/>
      <c r="I316" s="290"/>
      <c r="J316" s="412"/>
    </row>
    <row r="317" spans="1:10" s="399" customFormat="1" ht="31.2" outlineLevel="1" x14ac:dyDescent="0.3">
      <c r="A317" s="414" t="s">
        <v>563</v>
      </c>
      <c r="B317" s="415" t="s">
        <v>656</v>
      </c>
      <c r="C317" s="409" t="s">
        <v>391</v>
      </c>
      <c r="D317" s="395">
        <v>567.79999999999995</v>
      </c>
      <c r="E317" s="395">
        <v>102.2</v>
      </c>
      <c r="F317" s="396">
        <v>670</v>
      </c>
      <c r="G317" s="397"/>
      <c r="H317" s="398"/>
      <c r="I317" s="290"/>
      <c r="J317" s="412"/>
    </row>
    <row r="318" spans="1:10" s="399" customFormat="1" ht="31.2" outlineLevel="1" x14ac:dyDescent="0.3">
      <c r="A318" s="414" t="s">
        <v>564</v>
      </c>
      <c r="B318" s="415" t="s">
        <v>657</v>
      </c>
      <c r="C318" s="409" t="s">
        <v>391</v>
      </c>
      <c r="D318" s="395">
        <v>588.98</v>
      </c>
      <c r="E318" s="395">
        <v>106.02</v>
      </c>
      <c r="F318" s="396">
        <v>695</v>
      </c>
      <c r="G318" s="397"/>
      <c r="H318" s="398"/>
      <c r="I318" s="290"/>
      <c r="J318" s="412"/>
    </row>
    <row r="319" spans="1:10" s="399" customFormat="1" ht="31.2" outlineLevel="1" x14ac:dyDescent="0.3">
      <c r="A319" s="414" t="s">
        <v>565</v>
      </c>
      <c r="B319" s="415" t="s">
        <v>147</v>
      </c>
      <c r="C319" s="409" t="s">
        <v>391</v>
      </c>
      <c r="D319" s="395">
        <v>550.85</v>
      </c>
      <c r="E319" s="395">
        <v>99.15</v>
      </c>
      <c r="F319" s="396">
        <v>650</v>
      </c>
      <c r="G319" s="397"/>
      <c r="H319" s="398"/>
      <c r="I319" s="290"/>
      <c r="J319" s="412"/>
    </row>
    <row r="320" spans="1:10" s="399" customFormat="1" ht="31.2" outlineLevel="1" x14ac:dyDescent="0.3">
      <c r="A320" s="414" t="s">
        <v>566</v>
      </c>
      <c r="B320" s="415" t="s">
        <v>148</v>
      </c>
      <c r="C320" s="409" t="s">
        <v>391</v>
      </c>
      <c r="D320" s="395">
        <v>559.32000000000005</v>
      </c>
      <c r="E320" s="395">
        <v>100.68</v>
      </c>
      <c r="F320" s="396">
        <v>660</v>
      </c>
      <c r="G320" s="397"/>
      <c r="H320" s="398"/>
      <c r="I320" s="290"/>
      <c r="J320" s="412"/>
    </row>
    <row r="321" spans="1:10" s="399" customFormat="1" ht="31.2" outlineLevel="1" x14ac:dyDescent="0.3">
      <c r="A321" s="414" t="s">
        <v>567</v>
      </c>
      <c r="B321" s="415" t="s">
        <v>149</v>
      </c>
      <c r="C321" s="409" t="s">
        <v>391</v>
      </c>
      <c r="D321" s="395">
        <v>567.79999999999995</v>
      </c>
      <c r="E321" s="395">
        <v>102.2</v>
      </c>
      <c r="F321" s="396">
        <v>670</v>
      </c>
      <c r="G321" s="397"/>
      <c r="H321" s="398"/>
      <c r="I321" s="290"/>
      <c r="J321" s="412"/>
    </row>
    <row r="322" spans="1:10" s="399" customFormat="1" ht="31.2" outlineLevel="1" x14ac:dyDescent="0.3">
      <c r="A322" s="414" t="s">
        <v>292</v>
      </c>
      <c r="B322" s="415" t="s">
        <v>150</v>
      </c>
      <c r="C322" s="409" t="s">
        <v>391</v>
      </c>
      <c r="D322" s="395">
        <v>580.51</v>
      </c>
      <c r="E322" s="395">
        <v>104.49</v>
      </c>
      <c r="F322" s="396">
        <v>685</v>
      </c>
      <c r="G322" s="397"/>
      <c r="H322" s="398"/>
      <c r="I322" s="290"/>
      <c r="J322" s="412"/>
    </row>
    <row r="323" spans="1:10" s="399" customFormat="1" ht="31.2" outlineLevel="1" x14ac:dyDescent="0.3">
      <c r="A323" s="414" t="s">
        <v>293</v>
      </c>
      <c r="B323" s="415" t="s">
        <v>151</v>
      </c>
      <c r="C323" s="409" t="s">
        <v>391</v>
      </c>
      <c r="D323" s="395">
        <v>588.98</v>
      </c>
      <c r="E323" s="395">
        <v>106.02</v>
      </c>
      <c r="F323" s="396">
        <v>695</v>
      </c>
      <c r="G323" s="397"/>
      <c r="H323" s="398"/>
      <c r="I323" s="290"/>
      <c r="J323" s="412"/>
    </row>
    <row r="324" spans="1:10" ht="31.2" outlineLevel="1" x14ac:dyDescent="0.3">
      <c r="A324" s="274">
        <v>241</v>
      </c>
      <c r="B324" s="275" t="s">
        <v>530</v>
      </c>
      <c r="C324" s="249" t="s">
        <v>648</v>
      </c>
      <c r="D324" s="243"/>
      <c r="E324" s="243"/>
      <c r="F324" s="244">
        <v>0</v>
      </c>
      <c r="G324" s="238"/>
      <c r="H324" s="239"/>
    </row>
    <row r="325" spans="1:10" s="399" customFormat="1" ht="31.2" outlineLevel="1" x14ac:dyDescent="0.3">
      <c r="A325" s="414" t="s">
        <v>568</v>
      </c>
      <c r="B325" s="415" t="s">
        <v>658</v>
      </c>
      <c r="C325" s="409" t="s">
        <v>391</v>
      </c>
      <c r="D325" s="395">
        <v>682.2</v>
      </c>
      <c r="E325" s="395">
        <v>122.8</v>
      </c>
      <c r="F325" s="396">
        <v>805</v>
      </c>
      <c r="G325" s="397"/>
      <c r="H325" s="398"/>
      <c r="I325" s="290"/>
      <c r="J325" s="412"/>
    </row>
    <row r="326" spans="1:10" s="399" customFormat="1" ht="31.2" outlineLevel="1" x14ac:dyDescent="0.3">
      <c r="A326" s="414" t="s">
        <v>569</v>
      </c>
      <c r="B326" s="415" t="s">
        <v>650</v>
      </c>
      <c r="C326" s="409" t="s">
        <v>391</v>
      </c>
      <c r="D326" s="395">
        <v>707.63</v>
      </c>
      <c r="E326" s="395">
        <v>127.37</v>
      </c>
      <c r="F326" s="396">
        <v>835</v>
      </c>
      <c r="G326" s="397"/>
      <c r="H326" s="398"/>
      <c r="I326" s="290"/>
      <c r="J326" s="412"/>
    </row>
    <row r="327" spans="1:10" s="399" customFormat="1" ht="31.2" outlineLevel="1" x14ac:dyDescent="0.3">
      <c r="A327" s="414" t="s">
        <v>570</v>
      </c>
      <c r="B327" s="415" t="s">
        <v>659</v>
      </c>
      <c r="C327" s="409" t="s">
        <v>391</v>
      </c>
      <c r="D327" s="395">
        <v>783.9</v>
      </c>
      <c r="E327" s="395">
        <v>141.1</v>
      </c>
      <c r="F327" s="396">
        <v>925</v>
      </c>
      <c r="G327" s="397"/>
      <c r="H327" s="398"/>
      <c r="I327" s="290"/>
      <c r="J327" s="412"/>
    </row>
    <row r="328" spans="1:10" s="399" customFormat="1" ht="31.2" outlineLevel="1" x14ac:dyDescent="0.3">
      <c r="A328" s="414" t="s">
        <v>571</v>
      </c>
      <c r="B328" s="415" t="s">
        <v>660</v>
      </c>
      <c r="C328" s="409" t="s">
        <v>391</v>
      </c>
      <c r="D328" s="395">
        <v>669.49</v>
      </c>
      <c r="E328" s="395">
        <v>120.51</v>
      </c>
      <c r="F328" s="396">
        <v>790</v>
      </c>
      <c r="G328" s="397"/>
      <c r="H328" s="398"/>
      <c r="I328" s="290"/>
      <c r="J328" s="412"/>
    </row>
    <row r="329" spans="1:10" s="399" customFormat="1" ht="31.2" outlineLevel="1" x14ac:dyDescent="0.3">
      <c r="A329" s="414" t="s">
        <v>572</v>
      </c>
      <c r="B329" s="415" t="s">
        <v>661</v>
      </c>
      <c r="C329" s="409" t="s">
        <v>391</v>
      </c>
      <c r="D329" s="395">
        <v>686.44</v>
      </c>
      <c r="E329" s="395">
        <v>123.56</v>
      </c>
      <c r="F329" s="396">
        <v>810</v>
      </c>
      <c r="G329" s="397"/>
      <c r="H329" s="398"/>
      <c r="I329" s="290"/>
      <c r="J329" s="412"/>
    </row>
    <row r="330" spans="1:10" s="399" customFormat="1" ht="31.2" outlineLevel="1" x14ac:dyDescent="0.3">
      <c r="A330" s="414" t="s">
        <v>573</v>
      </c>
      <c r="B330" s="415" t="s">
        <v>662</v>
      </c>
      <c r="C330" s="409" t="s">
        <v>391</v>
      </c>
      <c r="D330" s="395">
        <v>758.47</v>
      </c>
      <c r="E330" s="395">
        <v>136.53</v>
      </c>
      <c r="F330" s="396">
        <v>895</v>
      </c>
      <c r="G330" s="397"/>
      <c r="H330" s="398"/>
      <c r="I330" s="290"/>
      <c r="J330" s="412"/>
    </row>
    <row r="331" spans="1:10" s="399" customFormat="1" ht="31.2" outlineLevel="1" x14ac:dyDescent="0.3">
      <c r="A331" s="414" t="s">
        <v>574</v>
      </c>
      <c r="B331" s="415" t="s">
        <v>655</v>
      </c>
      <c r="C331" s="409" t="s">
        <v>391</v>
      </c>
      <c r="D331" s="395">
        <v>614.41</v>
      </c>
      <c r="E331" s="395">
        <v>110.59</v>
      </c>
      <c r="F331" s="396">
        <v>725</v>
      </c>
      <c r="G331" s="397"/>
      <c r="H331" s="398"/>
      <c r="I331" s="290"/>
      <c r="J331" s="412"/>
    </row>
    <row r="332" spans="1:10" s="399" customFormat="1" ht="31.2" outlineLevel="1" x14ac:dyDescent="0.3">
      <c r="A332" s="414" t="s">
        <v>575</v>
      </c>
      <c r="B332" s="415" t="s">
        <v>656</v>
      </c>
      <c r="C332" s="409" t="s">
        <v>391</v>
      </c>
      <c r="D332" s="395">
        <v>622.88</v>
      </c>
      <c r="E332" s="395">
        <v>112.12</v>
      </c>
      <c r="F332" s="396">
        <v>735</v>
      </c>
      <c r="G332" s="397"/>
      <c r="H332" s="398"/>
      <c r="I332" s="290"/>
      <c r="J332" s="412"/>
    </row>
    <row r="333" spans="1:10" s="399" customFormat="1" ht="31.2" outlineLevel="1" x14ac:dyDescent="0.3">
      <c r="A333" s="414" t="s">
        <v>576</v>
      </c>
      <c r="B333" s="415" t="s">
        <v>657</v>
      </c>
      <c r="C333" s="409" t="s">
        <v>391</v>
      </c>
      <c r="D333" s="395">
        <v>644.07000000000005</v>
      </c>
      <c r="E333" s="395">
        <v>115.93</v>
      </c>
      <c r="F333" s="396">
        <v>760</v>
      </c>
      <c r="G333" s="397"/>
      <c r="H333" s="398"/>
      <c r="I333" s="290"/>
      <c r="J333" s="412"/>
    </row>
    <row r="334" spans="1:10" s="399" customFormat="1" ht="31.2" outlineLevel="1" x14ac:dyDescent="0.3">
      <c r="A334" s="414" t="s">
        <v>577</v>
      </c>
      <c r="B334" s="415" t="s">
        <v>147</v>
      </c>
      <c r="C334" s="409" t="s">
        <v>391</v>
      </c>
      <c r="D334" s="395">
        <v>605.92999999999995</v>
      </c>
      <c r="E334" s="395">
        <v>109.07</v>
      </c>
      <c r="F334" s="396">
        <v>715</v>
      </c>
      <c r="G334" s="397"/>
      <c r="H334" s="398"/>
      <c r="I334" s="290"/>
      <c r="J334" s="412"/>
    </row>
    <row r="335" spans="1:10" s="399" customFormat="1" ht="31.2" outlineLevel="1" x14ac:dyDescent="0.3">
      <c r="A335" s="414" t="s">
        <v>578</v>
      </c>
      <c r="B335" s="415" t="s">
        <v>148</v>
      </c>
      <c r="C335" s="409" t="s">
        <v>391</v>
      </c>
      <c r="D335" s="395">
        <v>614.41</v>
      </c>
      <c r="E335" s="395">
        <v>110.59</v>
      </c>
      <c r="F335" s="396">
        <v>725</v>
      </c>
      <c r="G335" s="397"/>
      <c r="H335" s="398"/>
      <c r="I335" s="290"/>
      <c r="J335" s="412"/>
    </row>
    <row r="336" spans="1:10" s="399" customFormat="1" ht="31.2" outlineLevel="1" x14ac:dyDescent="0.3">
      <c r="A336" s="414" t="s">
        <v>579</v>
      </c>
      <c r="B336" s="415" t="s">
        <v>149</v>
      </c>
      <c r="C336" s="409" t="s">
        <v>391</v>
      </c>
      <c r="D336" s="395">
        <v>622.88</v>
      </c>
      <c r="E336" s="395">
        <v>112.12</v>
      </c>
      <c r="F336" s="396">
        <v>735</v>
      </c>
      <c r="G336" s="397"/>
      <c r="H336" s="398"/>
      <c r="I336" s="290"/>
      <c r="J336" s="412"/>
    </row>
    <row r="337" spans="1:10" s="399" customFormat="1" ht="31.2" outlineLevel="1" x14ac:dyDescent="0.3">
      <c r="A337" s="414" t="s">
        <v>290</v>
      </c>
      <c r="B337" s="415" t="s">
        <v>150</v>
      </c>
      <c r="C337" s="409" t="s">
        <v>391</v>
      </c>
      <c r="D337" s="395">
        <v>635.59</v>
      </c>
      <c r="E337" s="395">
        <v>114.41</v>
      </c>
      <c r="F337" s="396">
        <v>750</v>
      </c>
      <c r="G337" s="397"/>
      <c r="H337" s="398"/>
      <c r="I337" s="290"/>
      <c r="J337" s="412"/>
    </row>
    <row r="338" spans="1:10" s="399" customFormat="1" ht="31.2" outlineLevel="1" x14ac:dyDescent="0.3">
      <c r="A338" s="414" t="s">
        <v>291</v>
      </c>
      <c r="B338" s="415" t="s">
        <v>151</v>
      </c>
      <c r="C338" s="409" t="s">
        <v>391</v>
      </c>
      <c r="D338" s="395">
        <v>644.07000000000005</v>
      </c>
      <c r="E338" s="395">
        <v>115.93</v>
      </c>
      <c r="F338" s="396">
        <v>760</v>
      </c>
      <c r="G338" s="397"/>
      <c r="H338" s="398"/>
      <c r="I338" s="290"/>
      <c r="J338" s="412"/>
    </row>
    <row r="339" spans="1:10" ht="31.2" outlineLevel="1" x14ac:dyDescent="0.3">
      <c r="A339" s="274">
        <v>242</v>
      </c>
      <c r="B339" s="275" t="s">
        <v>543</v>
      </c>
      <c r="C339" s="249" t="s">
        <v>401</v>
      </c>
      <c r="D339" s="243"/>
      <c r="E339" s="243"/>
      <c r="F339" s="244">
        <v>0</v>
      </c>
      <c r="G339" s="238"/>
      <c r="H339" s="239"/>
    </row>
    <row r="340" spans="1:10" s="399" customFormat="1" ht="31.2" outlineLevel="1" x14ac:dyDescent="0.3">
      <c r="A340" s="414" t="s">
        <v>580</v>
      </c>
      <c r="B340" s="415" t="s">
        <v>658</v>
      </c>
      <c r="C340" s="409" t="s">
        <v>391</v>
      </c>
      <c r="D340" s="395">
        <v>338.98</v>
      </c>
      <c r="E340" s="395">
        <v>61.02</v>
      </c>
      <c r="F340" s="396">
        <v>400</v>
      </c>
      <c r="G340" s="397"/>
      <c r="H340" s="398"/>
      <c r="I340" s="290"/>
      <c r="J340" s="412"/>
    </row>
    <row r="341" spans="1:10" s="399" customFormat="1" ht="31.2" outlineLevel="1" x14ac:dyDescent="0.3">
      <c r="A341" s="414" t="s">
        <v>581</v>
      </c>
      <c r="B341" s="415" t="s">
        <v>650</v>
      </c>
      <c r="C341" s="409" t="s">
        <v>391</v>
      </c>
      <c r="D341" s="395">
        <v>364.41</v>
      </c>
      <c r="E341" s="395">
        <v>65.59</v>
      </c>
      <c r="F341" s="396">
        <v>430</v>
      </c>
      <c r="G341" s="397"/>
      <c r="H341" s="398"/>
      <c r="I341" s="290"/>
      <c r="J341" s="412"/>
    </row>
    <row r="342" spans="1:10" s="399" customFormat="1" ht="31.2" outlineLevel="1" x14ac:dyDescent="0.3">
      <c r="A342" s="414" t="s">
        <v>582</v>
      </c>
      <c r="B342" s="415" t="s">
        <v>663</v>
      </c>
      <c r="C342" s="409" t="s">
        <v>391</v>
      </c>
      <c r="D342" s="395">
        <v>440.68</v>
      </c>
      <c r="E342" s="395">
        <v>79.319999999999993</v>
      </c>
      <c r="F342" s="396">
        <v>520</v>
      </c>
      <c r="G342" s="397"/>
      <c r="H342" s="398"/>
      <c r="I342" s="290"/>
      <c r="J342" s="412"/>
    </row>
    <row r="343" spans="1:10" s="399" customFormat="1" ht="31.2" outlineLevel="1" x14ac:dyDescent="0.3">
      <c r="A343" s="414" t="s">
        <v>583</v>
      </c>
      <c r="B343" s="415" t="s">
        <v>652</v>
      </c>
      <c r="C343" s="409" t="s">
        <v>391</v>
      </c>
      <c r="D343" s="395">
        <v>322.02999999999997</v>
      </c>
      <c r="E343" s="395">
        <v>57.97</v>
      </c>
      <c r="F343" s="396">
        <v>380</v>
      </c>
      <c r="G343" s="397"/>
      <c r="H343" s="398"/>
      <c r="I343" s="290"/>
      <c r="J343" s="412"/>
    </row>
    <row r="344" spans="1:10" s="399" customFormat="1" ht="31.2" outlineLevel="1" x14ac:dyDescent="0.3">
      <c r="A344" s="414" t="s">
        <v>584</v>
      </c>
      <c r="B344" s="415" t="s">
        <v>664</v>
      </c>
      <c r="C344" s="409" t="s">
        <v>391</v>
      </c>
      <c r="D344" s="395">
        <v>338.98</v>
      </c>
      <c r="E344" s="395">
        <v>61.02</v>
      </c>
      <c r="F344" s="396">
        <v>400</v>
      </c>
      <c r="G344" s="397"/>
      <c r="H344" s="398"/>
      <c r="I344" s="290"/>
      <c r="J344" s="412"/>
    </row>
    <row r="345" spans="1:10" s="399" customFormat="1" ht="31.2" outlineLevel="1" x14ac:dyDescent="0.3">
      <c r="A345" s="414" t="s">
        <v>585</v>
      </c>
      <c r="B345" s="415" t="s">
        <v>654</v>
      </c>
      <c r="C345" s="409" t="s">
        <v>391</v>
      </c>
      <c r="D345" s="395">
        <v>415.25</v>
      </c>
      <c r="E345" s="395">
        <v>74.75</v>
      </c>
      <c r="F345" s="396">
        <v>490</v>
      </c>
      <c r="G345" s="397"/>
      <c r="H345" s="398"/>
      <c r="I345" s="290"/>
      <c r="J345" s="412"/>
    </row>
    <row r="346" spans="1:10" s="399" customFormat="1" ht="31.2" outlineLevel="1" x14ac:dyDescent="0.3">
      <c r="A346" s="414" t="s">
        <v>586</v>
      </c>
      <c r="B346" s="415" t="s">
        <v>655</v>
      </c>
      <c r="C346" s="409" t="s">
        <v>391</v>
      </c>
      <c r="D346" s="395">
        <v>271.19</v>
      </c>
      <c r="E346" s="395">
        <v>48.81</v>
      </c>
      <c r="F346" s="396">
        <v>320</v>
      </c>
      <c r="G346" s="397"/>
      <c r="H346" s="398"/>
      <c r="I346" s="290"/>
      <c r="J346" s="412"/>
    </row>
    <row r="347" spans="1:10" s="399" customFormat="1" ht="31.2" outlineLevel="1" x14ac:dyDescent="0.3">
      <c r="A347" s="414" t="s">
        <v>587</v>
      </c>
      <c r="B347" s="415" t="s">
        <v>155</v>
      </c>
      <c r="C347" s="409" t="s">
        <v>391</v>
      </c>
      <c r="D347" s="395">
        <v>279.66000000000003</v>
      </c>
      <c r="E347" s="395">
        <v>50.34</v>
      </c>
      <c r="F347" s="396">
        <v>330</v>
      </c>
      <c r="G347" s="397"/>
      <c r="H347" s="398"/>
      <c r="I347" s="290"/>
      <c r="J347" s="412"/>
    </row>
    <row r="348" spans="1:10" s="399" customFormat="1" ht="31.2" outlineLevel="1" x14ac:dyDescent="0.3">
      <c r="A348" s="414" t="s">
        <v>588</v>
      </c>
      <c r="B348" s="415" t="s">
        <v>156</v>
      </c>
      <c r="C348" s="409" t="s">
        <v>391</v>
      </c>
      <c r="D348" s="395">
        <v>296.61</v>
      </c>
      <c r="E348" s="395">
        <v>53.39</v>
      </c>
      <c r="F348" s="396">
        <v>350</v>
      </c>
      <c r="G348" s="397"/>
      <c r="H348" s="398"/>
      <c r="I348" s="290"/>
      <c r="J348" s="412"/>
    </row>
    <row r="349" spans="1:10" s="399" customFormat="1" ht="31.2" outlineLevel="1" x14ac:dyDescent="0.3">
      <c r="A349" s="414" t="s">
        <v>589</v>
      </c>
      <c r="B349" s="415" t="s">
        <v>147</v>
      </c>
      <c r="C349" s="409" t="s">
        <v>391</v>
      </c>
      <c r="D349" s="395">
        <v>262.70999999999998</v>
      </c>
      <c r="E349" s="395">
        <v>47.29</v>
      </c>
      <c r="F349" s="396">
        <v>310</v>
      </c>
      <c r="G349" s="397"/>
      <c r="H349" s="398"/>
      <c r="I349" s="290"/>
      <c r="J349" s="412"/>
    </row>
    <row r="350" spans="1:10" s="399" customFormat="1" ht="31.2" outlineLevel="1" x14ac:dyDescent="0.3">
      <c r="A350" s="414" t="s">
        <v>590</v>
      </c>
      <c r="B350" s="415" t="s">
        <v>148</v>
      </c>
      <c r="C350" s="409" t="s">
        <v>391</v>
      </c>
      <c r="D350" s="395">
        <v>271.19</v>
      </c>
      <c r="E350" s="395">
        <v>48.81</v>
      </c>
      <c r="F350" s="396">
        <v>320</v>
      </c>
      <c r="G350" s="397"/>
      <c r="H350" s="398"/>
      <c r="I350" s="290"/>
      <c r="J350" s="412"/>
    </row>
    <row r="351" spans="1:10" s="399" customFormat="1" ht="31.2" outlineLevel="1" x14ac:dyDescent="0.3">
      <c r="A351" s="414" t="s">
        <v>591</v>
      </c>
      <c r="B351" s="415" t="s">
        <v>149</v>
      </c>
      <c r="C351" s="409" t="s">
        <v>391</v>
      </c>
      <c r="D351" s="395">
        <v>279.66000000000003</v>
      </c>
      <c r="E351" s="395">
        <v>50.34</v>
      </c>
      <c r="F351" s="396">
        <v>330</v>
      </c>
      <c r="G351" s="397"/>
      <c r="H351" s="398"/>
      <c r="I351" s="290"/>
      <c r="J351" s="412"/>
    </row>
    <row r="352" spans="1:10" s="399" customFormat="1" ht="31.2" outlineLevel="1" x14ac:dyDescent="0.3">
      <c r="A352" s="414" t="s">
        <v>25</v>
      </c>
      <c r="B352" s="415" t="s">
        <v>150</v>
      </c>
      <c r="C352" s="409" t="s">
        <v>391</v>
      </c>
      <c r="D352" s="395">
        <v>292.37</v>
      </c>
      <c r="E352" s="395">
        <v>52.63</v>
      </c>
      <c r="F352" s="396">
        <v>345</v>
      </c>
      <c r="G352" s="397"/>
      <c r="H352" s="398"/>
      <c r="I352" s="290"/>
      <c r="J352" s="412"/>
    </row>
    <row r="353" spans="1:10" s="399" customFormat="1" ht="31.2" outlineLevel="1" x14ac:dyDescent="0.3">
      <c r="A353" s="414" t="s">
        <v>26</v>
      </c>
      <c r="B353" s="415" t="s">
        <v>151</v>
      </c>
      <c r="C353" s="409" t="s">
        <v>391</v>
      </c>
      <c r="D353" s="395">
        <v>296.61</v>
      </c>
      <c r="E353" s="395">
        <v>53.39</v>
      </c>
      <c r="F353" s="396">
        <v>350</v>
      </c>
      <c r="G353" s="397"/>
      <c r="H353" s="398"/>
      <c r="I353" s="290"/>
      <c r="J353" s="412"/>
    </row>
    <row r="354" spans="1:10" s="399" customFormat="1" ht="46.8" outlineLevel="1" x14ac:dyDescent="0.3">
      <c r="A354" s="391" t="s">
        <v>878</v>
      </c>
      <c r="B354" s="402" t="s">
        <v>343</v>
      </c>
      <c r="C354" s="411" t="s">
        <v>344</v>
      </c>
      <c r="D354" s="395">
        <v>758.47</v>
      </c>
      <c r="E354" s="395">
        <v>136.53</v>
      </c>
      <c r="F354" s="396">
        <v>895</v>
      </c>
      <c r="G354" s="416"/>
      <c r="H354" s="398"/>
      <c r="I354" s="290"/>
      <c r="J354" s="412"/>
    </row>
    <row r="355" spans="1:10" ht="31.2" outlineLevel="1" x14ac:dyDescent="0.3">
      <c r="A355" s="240"/>
      <c r="B355" s="248" t="s">
        <v>365</v>
      </c>
      <c r="C355" s="242"/>
      <c r="D355" s="243"/>
      <c r="E355" s="243"/>
      <c r="F355" s="244">
        <v>0</v>
      </c>
      <c r="G355" s="238"/>
      <c r="H355" s="239"/>
    </row>
    <row r="356" spans="1:10" s="232" customFormat="1" ht="46.8" outlineLevel="1" x14ac:dyDescent="0.3">
      <c r="A356" s="274">
        <v>244</v>
      </c>
      <c r="B356" s="275" t="s">
        <v>325</v>
      </c>
      <c r="C356" s="242" t="s">
        <v>648</v>
      </c>
      <c r="D356" s="276"/>
      <c r="E356" s="276"/>
      <c r="F356" s="244">
        <v>0</v>
      </c>
      <c r="G356" s="227"/>
      <c r="H356" s="239"/>
      <c r="I356" s="290"/>
      <c r="J356" s="292"/>
    </row>
    <row r="357" spans="1:10" s="421" customFormat="1" ht="31.2" outlineLevel="1" x14ac:dyDescent="0.3">
      <c r="A357" s="417" t="s">
        <v>594</v>
      </c>
      <c r="B357" s="415" t="s">
        <v>649</v>
      </c>
      <c r="C357" s="393" t="s">
        <v>391</v>
      </c>
      <c r="D357" s="418">
        <v>245.76</v>
      </c>
      <c r="E357" s="418">
        <v>44.24</v>
      </c>
      <c r="F357" s="396">
        <v>290</v>
      </c>
      <c r="G357" s="419"/>
      <c r="H357" s="398"/>
      <c r="I357" s="290"/>
      <c r="J357" s="420"/>
    </row>
    <row r="358" spans="1:10" s="421" customFormat="1" ht="31.2" outlineLevel="1" x14ac:dyDescent="0.3">
      <c r="A358" s="417" t="s">
        <v>595</v>
      </c>
      <c r="B358" s="415" t="s">
        <v>650</v>
      </c>
      <c r="C358" s="393" t="s">
        <v>391</v>
      </c>
      <c r="D358" s="418">
        <v>271.19</v>
      </c>
      <c r="E358" s="418">
        <v>48.81</v>
      </c>
      <c r="F358" s="396">
        <v>320</v>
      </c>
      <c r="G358" s="419"/>
      <c r="H358" s="398"/>
      <c r="I358" s="290"/>
      <c r="J358" s="420"/>
    </row>
    <row r="359" spans="1:10" s="421" customFormat="1" ht="31.2" outlineLevel="1" x14ac:dyDescent="0.3">
      <c r="A359" s="417" t="s">
        <v>596</v>
      </c>
      <c r="B359" s="415" t="s">
        <v>651</v>
      </c>
      <c r="C359" s="393" t="s">
        <v>391</v>
      </c>
      <c r="D359" s="418">
        <v>347.46</v>
      </c>
      <c r="E359" s="418">
        <v>62.54</v>
      </c>
      <c r="F359" s="396">
        <v>410</v>
      </c>
      <c r="G359" s="419"/>
      <c r="H359" s="398"/>
      <c r="I359" s="290"/>
      <c r="J359" s="420"/>
    </row>
    <row r="360" spans="1:10" s="421" customFormat="1" ht="31.2" outlineLevel="1" x14ac:dyDescent="0.3">
      <c r="A360" s="417" t="s">
        <v>598</v>
      </c>
      <c r="B360" s="415" t="s">
        <v>652</v>
      </c>
      <c r="C360" s="393" t="s">
        <v>391</v>
      </c>
      <c r="D360" s="418">
        <v>228.81</v>
      </c>
      <c r="E360" s="418">
        <v>41.19</v>
      </c>
      <c r="F360" s="396">
        <v>270</v>
      </c>
      <c r="G360" s="419"/>
      <c r="H360" s="398"/>
      <c r="I360" s="290"/>
      <c r="J360" s="420"/>
    </row>
    <row r="361" spans="1:10" s="421" customFormat="1" ht="31.2" outlineLevel="1" x14ac:dyDescent="0.3">
      <c r="A361" s="417" t="s">
        <v>600</v>
      </c>
      <c r="B361" s="415" t="s">
        <v>653</v>
      </c>
      <c r="C361" s="393" t="s">
        <v>391</v>
      </c>
      <c r="D361" s="418">
        <v>250</v>
      </c>
      <c r="E361" s="418">
        <v>45</v>
      </c>
      <c r="F361" s="396">
        <v>295</v>
      </c>
      <c r="G361" s="419"/>
      <c r="H361" s="398"/>
      <c r="I361" s="290"/>
      <c r="J361" s="420"/>
    </row>
    <row r="362" spans="1:10" s="421" customFormat="1" ht="31.2" outlineLevel="1" x14ac:dyDescent="0.3">
      <c r="A362" s="417" t="s">
        <v>602</v>
      </c>
      <c r="B362" s="415" t="s">
        <v>654</v>
      </c>
      <c r="C362" s="393" t="s">
        <v>391</v>
      </c>
      <c r="D362" s="418">
        <v>322.02999999999997</v>
      </c>
      <c r="E362" s="418">
        <v>57.97</v>
      </c>
      <c r="F362" s="396">
        <v>380</v>
      </c>
      <c r="G362" s="419"/>
      <c r="H362" s="398"/>
      <c r="I362" s="290"/>
      <c r="J362" s="420"/>
    </row>
    <row r="363" spans="1:10" s="421" customFormat="1" ht="31.2" outlineLevel="1" x14ac:dyDescent="0.3">
      <c r="A363" s="417" t="s">
        <v>604</v>
      </c>
      <c r="B363" s="415" t="s">
        <v>655</v>
      </c>
      <c r="C363" s="393" t="s">
        <v>391</v>
      </c>
      <c r="D363" s="418">
        <v>177.97</v>
      </c>
      <c r="E363" s="418">
        <v>32.03</v>
      </c>
      <c r="F363" s="396">
        <v>210</v>
      </c>
      <c r="G363" s="419"/>
      <c r="H363" s="398"/>
      <c r="I363" s="290"/>
      <c r="J363" s="420"/>
    </row>
    <row r="364" spans="1:10" s="421" customFormat="1" ht="31.2" outlineLevel="1" x14ac:dyDescent="0.3">
      <c r="A364" s="417" t="s">
        <v>606</v>
      </c>
      <c r="B364" s="415" t="s">
        <v>656</v>
      </c>
      <c r="C364" s="393" t="s">
        <v>391</v>
      </c>
      <c r="D364" s="418">
        <v>186.44</v>
      </c>
      <c r="E364" s="418">
        <v>33.56</v>
      </c>
      <c r="F364" s="396">
        <v>220</v>
      </c>
      <c r="G364" s="419"/>
      <c r="H364" s="398"/>
      <c r="I364" s="290"/>
      <c r="J364" s="420"/>
    </row>
    <row r="365" spans="1:10" s="421" customFormat="1" ht="31.2" outlineLevel="1" x14ac:dyDescent="0.3">
      <c r="A365" s="417" t="s">
        <v>608</v>
      </c>
      <c r="B365" s="415" t="s">
        <v>657</v>
      </c>
      <c r="C365" s="393" t="s">
        <v>391</v>
      </c>
      <c r="D365" s="418">
        <v>207.63</v>
      </c>
      <c r="E365" s="418">
        <v>37.369999999999997</v>
      </c>
      <c r="F365" s="396">
        <v>245</v>
      </c>
      <c r="G365" s="419"/>
      <c r="H365" s="398"/>
      <c r="I365" s="290"/>
      <c r="J365" s="420"/>
    </row>
    <row r="366" spans="1:10" s="421" customFormat="1" ht="31.2" outlineLevel="1" x14ac:dyDescent="0.3">
      <c r="A366" s="417" t="s">
        <v>27</v>
      </c>
      <c r="B366" s="415" t="s">
        <v>147</v>
      </c>
      <c r="C366" s="393" t="s">
        <v>391</v>
      </c>
      <c r="D366" s="418">
        <v>169.49</v>
      </c>
      <c r="E366" s="418">
        <v>30.51</v>
      </c>
      <c r="F366" s="396">
        <v>200</v>
      </c>
      <c r="G366" s="419"/>
      <c r="H366" s="398"/>
      <c r="I366" s="290"/>
      <c r="J366" s="420"/>
    </row>
    <row r="367" spans="1:10" s="421" customFormat="1" ht="31.2" outlineLevel="1" x14ac:dyDescent="0.3">
      <c r="A367" s="417" t="s">
        <v>28</v>
      </c>
      <c r="B367" s="415" t="s">
        <v>148</v>
      </c>
      <c r="C367" s="393" t="s">
        <v>391</v>
      </c>
      <c r="D367" s="418">
        <v>177.97</v>
      </c>
      <c r="E367" s="418">
        <v>32.03</v>
      </c>
      <c r="F367" s="396">
        <v>210</v>
      </c>
      <c r="G367" s="419"/>
      <c r="H367" s="398"/>
      <c r="I367" s="290"/>
      <c r="J367" s="420"/>
    </row>
    <row r="368" spans="1:10" s="421" customFormat="1" ht="31.2" outlineLevel="1" x14ac:dyDescent="0.3">
      <c r="A368" s="417" t="s">
        <v>29</v>
      </c>
      <c r="B368" s="415" t="s">
        <v>149</v>
      </c>
      <c r="C368" s="393" t="s">
        <v>391</v>
      </c>
      <c r="D368" s="418">
        <v>186.44</v>
      </c>
      <c r="E368" s="418">
        <v>33.56</v>
      </c>
      <c r="F368" s="396">
        <v>220</v>
      </c>
      <c r="G368" s="419"/>
      <c r="H368" s="398"/>
      <c r="I368" s="290"/>
      <c r="J368" s="420"/>
    </row>
    <row r="369" spans="1:10" s="421" customFormat="1" ht="31.2" outlineLevel="1" x14ac:dyDescent="0.3">
      <c r="A369" s="417" t="s">
        <v>30</v>
      </c>
      <c r="B369" s="415" t="s">
        <v>150</v>
      </c>
      <c r="C369" s="393" t="s">
        <v>391</v>
      </c>
      <c r="D369" s="418">
        <v>199.15</v>
      </c>
      <c r="E369" s="418">
        <v>35.85</v>
      </c>
      <c r="F369" s="396">
        <v>235</v>
      </c>
      <c r="G369" s="419"/>
      <c r="H369" s="398"/>
      <c r="I369" s="290"/>
      <c r="J369" s="420"/>
    </row>
    <row r="370" spans="1:10" s="421" customFormat="1" ht="31.2" outlineLevel="1" x14ac:dyDescent="0.3">
      <c r="A370" s="417" t="s">
        <v>31</v>
      </c>
      <c r="B370" s="415" t="s">
        <v>151</v>
      </c>
      <c r="C370" s="393" t="s">
        <v>391</v>
      </c>
      <c r="D370" s="418">
        <v>207.63</v>
      </c>
      <c r="E370" s="418">
        <v>37.369999999999997</v>
      </c>
      <c r="F370" s="396">
        <v>245</v>
      </c>
      <c r="G370" s="419"/>
      <c r="H370" s="398"/>
      <c r="I370" s="290"/>
      <c r="J370" s="420"/>
    </row>
    <row r="371" spans="1:10" s="232" customFormat="1" ht="46.8" outlineLevel="1" x14ac:dyDescent="0.3">
      <c r="A371" s="274">
        <v>245</v>
      </c>
      <c r="B371" s="275" t="s">
        <v>326</v>
      </c>
      <c r="C371" s="242" t="s">
        <v>648</v>
      </c>
      <c r="D371" s="276"/>
      <c r="E371" s="276"/>
      <c r="F371" s="244">
        <v>0</v>
      </c>
      <c r="G371" s="227"/>
      <c r="H371" s="239"/>
      <c r="I371" s="290"/>
      <c r="J371" s="292"/>
    </row>
    <row r="372" spans="1:10" s="421" customFormat="1" ht="31.2" outlineLevel="1" x14ac:dyDescent="0.3">
      <c r="A372" s="417" t="s">
        <v>609</v>
      </c>
      <c r="B372" s="415" t="s">
        <v>658</v>
      </c>
      <c r="C372" s="393" t="s">
        <v>391</v>
      </c>
      <c r="D372" s="418">
        <v>271.19</v>
      </c>
      <c r="E372" s="418">
        <v>48.81</v>
      </c>
      <c r="F372" s="396">
        <v>320</v>
      </c>
      <c r="G372" s="419"/>
      <c r="H372" s="398"/>
      <c r="I372" s="290"/>
      <c r="J372" s="420"/>
    </row>
    <row r="373" spans="1:10" s="421" customFormat="1" ht="31.2" outlineLevel="1" x14ac:dyDescent="0.3">
      <c r="A373" s="417" t="s">
        <v>610</v>
      </c>
      <c r="B373" s="415" t="s">
        <v>650</v>
      </c>
      <c r="C373" s="393" t="s">
        <v>391</v>
      </c>
      <c r="D373" s="418">
        <v>296.61</v>
      </c>
      <c r="E373" s="418">
        <v>53.39</v>
      </c>
      <c r="F373" s="396">
        <v>350</v>
      </c>
      <c r="G373" s="419"/>
      <c r="H373" s="398"/>
      <c r="I373" s="290"/>
      <c r="J373" s="420"/>
    </row>
    <row r="374" spans="1:10" s="421" customFormat="1" ht="31.2" outlineLevel="1" x14ac:dyDescent="0.3">
      <c r="A374" s="417" t="s">
        <v>611</v>
      </c>
      <c r="B374" s="415" t="s">
        <v>659</v>
      </c>
      <c r="C374" s="393" t="s">
        <v>391</v>
      </c>
      <c r="D374" s="418">
        <v>372.88</v>
      </c>
      <c r="E374" s="418">
        <v>67.12</v>
      </c>
      <c r="F374" s="396">
        <v>440</v>
      </c>
      <c r="G374" s="419"/>
      <c r="H374" s="398"/>
      <c r="I374" s="290"/>
      <c r="J374" s="420"/>
    </row>
    <row r="375" spans="1:10" s="421" customFormat="1" ht="31.2" outlineLevel="1" x14ac:dyDescent="0.3">
      <c r="A375" s="417" t="s">
        <v>612</v>
      </c>
      <c r="B375" s="415" t="s">
        <v>660</v>
      </c>
      <c r="C375" s="393" t="s">
        <v>391</v>
      </c>
      <c r="D375" s="418">
        <v>258.47000000000003</v>
      </c>
      <c r="E375" s="418">
        <v>46.53</v>
      </c>
      <c r="F375" s="396">
        <v>305</v>
      </c>
      <c r="G375" s="419"/>
      <c r="H375" s="398"/>
      <c r="I375" s="290"/>
      <c r="J375" s="420"/>
    </row>
    <row r="376" spans="1:10" s="421" customFormat="1" ht="31.2" outlineLevel="1" x14ac:dyDescent="0.3">
      <c r="A376" s="417" t="s">
        <v>613</v>
      </c>
      <c r="B376" s="415" t="s">
        <v>661</v>
      </c>
      <c r="C376" s="393" t="s">
        <v>391</v>
      </c>
      <c r="D376" s="418">
        <v>275.42</v>
      </c>
      <c r="E376" s="418">
        <v>49.58</v>
      </c>
      <c r="F376" s="396">
        <v>325</v>
      </c>
      <c r="G376" s="419"/>
      <c r="H376" s="398"/>
      <c r="I376" s="290"/>
      <c r="J376" s="420"/>
    </row>
    <row r="377" spans="1:10" s="421" customFormat="1" ht="31.2" outlineLevel="1" x14ac:dyDescent="0.3">
      <c r="A377" s="417" t="s">
        <v>614</v>
      </c>
      <c r="B377" s="415" t="s">
        <v>662</v>
      </c>
      <c r="C377" s="393" t="s">
        <v>391</v>
      </c>
      <c r="D377" s="418">
        <v>347.46</v>
      </c>
      <c r="E377" s="418">
        <v>62.54</v>
      </c>
      <c r="F377" s="396">
        <v>410</v>
      </c>
      <c r="G377" s="419"/>
      <c r="H377" s="398"/>
      <c r="I377" s="290"/>
      <c r="J377" s="420"/>
    </row>
    <row r="378" spans="1:10" s="421" customFormat="1" ht="31.2" outlineLevel="1" x14ac:dyDescent="0.3">
      <c r="A378" s="417" t="s">
        <v>615</v>
      </c>
      <c r="B378" s="415" t="s">
        <v>655</v>
      </c>
      <c r="C378" s="393" t="s">
        <v>391</v>
      </c>
      <c r="D378" s="418">
        <v>203.39</v>
      </c>
      <c r="E378" s="418">
        <v>36.61</v>
      </c>
      <c r="F378" s="396">
        <v>240</v>
      </c>
      <c r="G378" s="419"/>
      <c r="H378" s="398"/>
      <c r="I378" s="290"/>
      <c r="J378" s="420"/>
    </row>
    <row r="379" spans="1:10" s="421" customFormat="1" ht="31.2" outlineLevel="1" x14ac:dyDescent="0.3">
      <c r="A379" s="417" t="s">
        <v>616</v>
      </c>
      <c r="B379" s="415" t="s">
        <v>656</v>
      </c>
      <c r="C379" s="393" t="s">
        <v>391</v>
      </c>
      <c r="D379" s="418">
        <v>211.86</v>
      </c>
      <c r="E379" s="418">
        <v>38.14</v>
      </c>
      <c r="F379" s="396">
        <v>250</v>
      </c>
      <c r="G379" s="419"/>
      <c r="H379" s="398"/>
      <c r="I379" s="290"/>
      <c r="J379" s="420"/>
    </row>
    <row r="380" spans="1:10" s="421" customFormat="1" ht="31.2" outlineLevel="1" x14ac:dyDescent="0.3">
      <c r="A380" s="417" t="s">
        <v>617</v>
      </c>
      <c r="B380" s="415" t="s">
        <v>657</v>
      </c>
      <c r="C380" s="393" t="s">
        <v>391</v>
      </c>
      <c r="D380" s="418">
        <v>233.05</v>
      </c>
      <c r="E380" s="418">
        <v>41.95</v>
      </c>
      <c r="F380" s="396">
        <v>275</v>
      </c>
      <c r="G380" s="419"/>
      <c r="H380" s="398"/>
      <c r="I380" s="290"/>
      <c r="J380" s="420"/>
    </row>
    <row r="381" spans="1:10" s="421" customFormat="1" ht="31.2" outlineLevel="1" x14ac:dyDescent="0.3">
      <c r="A381" s="417" t="s">
        <v>32</v>
      </c>
      <c r="B381" s="415" t="s">
        <v>147</v>
      </c>
      <c r="C381" s="393" t="s">
        <v>391</v>
      </c>
      <c r="D381" s="418">
        <v>194.92</v>
      </c>
      <c r="E381" s="418">
        <v>35.08</v>
      </c>
      <c r="F381" s="396">
        <v>230</v>
      </c>
      <c r="G381" s="419"/>
      <c r="H381" s="398"/>
      <c r="I381" s="290"/>
      <c r="J381" s="420"/>
    </row>
    <row r="382" spans="1:10" s="421" customFormat="1" ht="31.2" outlineLevel="1" x14ac:dyDescent="0.3">
      <c r="A382" s="417" t="s">
        <v>33</v>
      </c>
      <c r="B382" s="415" t="s">
        <v>148</v>
      </c>
      <c r="C382" s="393" t="s">
        <v>391</v>
      </c>
      <c r="D382" s="418">
        <v>203.39</v>
      </c>
      <c r="E382" s="418">
        <v>36.61</v>
      </c>
      <c r="F382" s="396">
        <v>240</v>
      </c>
      <c r="G382" s="419"/>
      <c r="H382" s="398"/>
      <c r="I382" s="290"/>
      <c r="J382" s="420"/>
    </row>
    <row r="383" spans="1:10" s="421" customFormat="1" ht="31.2" outlineLevel="1" x14ac:dyDescent="0.3">
      <c r="A383" s="417" t="s">
        <v>34</v>
      </c>
      <c r="B383" s="415" t="s">
        <v>149</v>
      </c>
      <c r="C383" s="393" t="s">
        <v>391</v>
      </c>
      <c r="D383" s="418">
        <v>211.86</v>
      </c>
      <c r="E383" s="418">
        <v>38.14</v>
      </c>
      <c r="F383" s="396">
        <v>250</v>
      </c>
      <c r="G383" s="419"/>
      <c r="H383" s="398"/>
      <c r="I383" s="290"/>
      <c r="J383" s="420"/>
    </row>
    <row r="384" spans="1:10" s="421" customFormat="1" ht="31.2" outlineLevel="1" x14ac:dyDescent="0.3">
      <c r="A384" s="417" t="s">
        <v>35</v>
      </c>
      <c r="B384" s="415" t="s">
        <v>150</v>
      </c>
      <c r="C384" s="393" t="s">
        <v>391</v>
      </c>
      <c r="D384" s="418">
        <v>224.58</v>
      </c>
      <c r="E384" s="418">
        <v>40.42</v>
      </c>
      <c r="F384" s="396">
        <v>265</v>
      </c>
      <c r="G384" s="419"/>
      <c r="H384" s="398"/>
      <c r="I384" s="290"/>
      <c r="J384" s="420"/>
    </row>
    <row r="385" spans="1:10" s="421" customFormat="1" ht="31.2" outlineLevel="1" x14ac:dyDescent="0.3">
      <c r="A385" s="417" t="s">
        <v>36</v>
      </c>
      <c r="B385" s="415" t="s">
        <v>151</v>
      </c>
      <c r="C385" s="393" t="s">
        <v>391</v>
      </c>
      <c r="D385" s="418">
        <v>233.05</v>
      </c>
      <c r="E385" s="418">
        <v>41.95</v>
      </c>
      <c r="F385" s="396">
        <v>275</v>
      </c>
      <c r="G385" s="419"/>
      <c r="H385" s="398"/>
      <c r="I385" s="290"/>
      <c r="J385" s="420"/>
    </row>
    <row r="386" spans="1:10" s="232" customFormat="1" ht="46.8" outlineLevel="1" x14ac:dyDescent="0.3">
      <c r="A386" s="274">
        <v>246</v>
      </c>
      <c r="B386" s="275" t="s">
        <v>327</v>
      </c>
      <c r="C386" s="242" t="s">
        <v>401</v>
      </c>
      <c r="D386" s="276"/>
      <c r="E386" s="276"/>
      <c r="F386" s="244">
        <v>0</v>
      </c>
      <c r="G386" s="227"/>
      <c r="H386" s="239"/>
      <c r="I386" s="290"/>
      <c r="J386" s="292"/>
    </row>
    <row r="387" spans="1:10" s="421" customFormat="1" ht="31.2" outlineLevel="1" x14ac:dyDescent="0.3">
      <c r="A387" s="417" t="s">
        <v>618</v>
      </c>
      <c r="B387" s="415" t="s">
        <v>658</v>
      </c>
      <c r="C387" s="393" t="s">
        <v>391</v>
      </c>
      <c r="D387" s="418">
        <v>177.97</v>
      </c>
      <c r="E387" s="418">
        <v>32.03</v>
      </c>
      <c r="F387" s="396">
        <v>210</v>
      </c>
      <c r="G387" s="419"/>
      <c r="H387" s="398"/>
      <c r="I387" s="290"/>
      <c r="J387" s="420"/>
    </row>
    <row r="388" spans="1:10" s="421" customFormat="1" ht="31.2" outlineLevel="1" x14ac:dyDescent="0.3">
      <c r="A388" s="417" t="s">
        <v>619</v>
      </c>
      <c r="B388" s="415" t="s">
        <v>650</v>
      </c>
      <c r="C388" s="393" t="s">
        <v>391</v>
      </c>
      <c r="D388" s="418">
        <v>203.39</v>
      </c>
      <c r="E388" s="418">
        <v>36.61</v>
      </c>
      <c r="F388" s="396">
        <v>240</v>
      </c>
      <c r="G388" s="419"/>
      <c r="H388" s="398"/>
      <c r="I388" s="290"/>
      <c r="J388" s="420"/>
    </row>
    <row r="389" spans="1:10" s="421" customFormat="1" ht="31.2" outlineLevel="1" x14ac:dyDescent="0.3">
      <c r="A389" s="417" t="s">
        <v>620</v>
      </c>
      <c r="B389" s="415" t="s">
        <v>663</v>
      </c>
      <c r="C389" s="393" t="s">
        <v>391</v>
      </c>
      <c r="D389" s="418">
        <v>279.66000000000003</v>
      </c>
      <c r="E389" s="418">
        <v>50.34</v>
      </c>
      <c r="F389" s="396">
        <v>330</v>
      </c>
      <c r="G389" s="419"/>
      <c r="H389" s="398"/>
      <c r="I389" s="290"/>
      <c r="J389" s="420"/>
    </row>
    <row r="390" spans="1:10" s="421" customFormat="1" ht="31.2" outlineLevel="1" x14ac:dyDescent="0.3">
      <c r="A390" s="417" t="s">
        <v>621</v>
      </c>
      <c r="B390" s="415" t="s">
        <v>652</v>
      </c>
      <c r="C390" s="393" t="s">
        <v>391</v>
      </c>
      <c r="D390" s="418">
        <v>161.02000000000001</v>
      </c>
      <c r="E390" s="418">
        <v>28.98</v>
      </c>
      <c r="F390" s="396">
        <v>190</v>
      </c>
      <c r="G390" s="419"/>
      <c r="H390" s="398"/>
      <c r="I390" s="290"/>
      <c r="J390" s="420"/>
    </row>
    <row r="391" spans="1:10" s="421" customFormat="1" ht="31.2" outlineLevel="1" x14ac:dyDescent="0.3">
      <c r="A391" s="417" t="s">
        <v>622</v>
      </c>
      <c r="B391" s="415" t="s">
        <v>664</v>
      </c>
      <c r="C391" s="393" t="s">
        <v>391</v>
      </c>
      <c r="D391" s="418">
        <v>177.97</v>
      </c>
      <c r="E391" s="418">
        <v>32.03</v>
      </c>
      <c r="F391" s="396">
        <v>210</v>
      </c>
      <c r="G391" s="419"/>
      <c r="H391" s="398"/>
      <c r="I391" s="290"/>
      <c r="J391" s="420"/>
    </row>
    <row r="392" spans="1:10" s="421" customFormat="1" ht="31.2" outlineLevel="1" x14ac:dyDescent="0.3">
      <c r="A392" s="417" t="s">
        <v>623</v>
      </c>
      <c r="B392" s="415" t="s">
        <v>654</v>
      </c>
      <c r="C392" s="393" t="s">
        <v>391</v>
      </c>
      <c r="D392" s="418">
        <v>254.24</v>
      </c>
      <c r="E392" s="418">
        <v>45.76</v>
      </c>
      <c r="F392" s="396">
        <v>300</v>
      </c>
      <c r="G392" s="419"/>
      <c r="H392" s="398"/>
      <c r="I392" s="290"/>
      <c r="J392" s="420"/>
    </row>
    <row r="393" spans="1:10" s="421" customFormat="1" ht="31.2" outlineLevel="1" x14ac:dyDescent="0.3">
      <c r="A393" s="417" t="s">
        <v>624</v>
      </c>
      <c r="B393" s="415" t="s">
        <v>655</v>
      </c>
      <c r="C393" s="393" t="s">
        <v>391</v>
      </c>
      <c r="D393" s="418">
        <v>110.17</v>
      </c>
      <c r="E393" s="418">
        <v>19.829999999999998</v>
      </c>
      <c r="F393" s="396">
        <v>130</v>
      </c>
      <c r="G393" s="419"/>
      <c r="H393" s="398"/>
      <c r="I393" s="290"/>
      <c r="J393" s="420"/>
    </row>
    <row r="394" spans="1:10" s="421" customFormat="1" ht="31.2" outlineLevel="1" x14ac:dyDescent="0.3">
      <c r="A394" s="417" t="s">
        <v>625</v>
      </c>
      <c r="B394" s="415" t="s">
        <v>656</v>
      </c>
      <c r="C394" s="393" t="s">
        <v>391</v>
      </c>
      <c r="D394" s="418">
        <v>118.64</v>
      </c>
      <c r="E394" s="418">
        <v>21.36</v>
      </c>
      <c r="F394" s="396">
        <v>140</v>
      </c>
      <c r="G394" s="419"/>
      <c r="H394" s="398"/>
      <c r="I394" s="290"/>
      <c r="J394" s="420"/>
    </row>
    <row r="395" spans="1:10" s="421" customFormat="1" ht="31.2" outlineLevel="1" x14ac:dyDescent="0.3">
      <c r="A395" s="417" t="s">
        <v>626</v>
      </c>
      <c r="B395" s="415" t="s">
        <v>657</v>
      </c>
      <c r="C395" s="393" t="s">
        <v>391</v>
      </c>
      <c r="D395" s="418">
        <v>135.59</v>
      </c>
      <c r="E395" s="418">
        <v>24.41</v>
      </c>
      <c r="F395" s="396">
        <v>160</v>
      </c>
      <c r="G395" s="419"/>
      <c r="H395" s="398"/>
      <c r="I395" s="290"/>
      <c r="J395" s="420"/>
    </row>
    <row r="396" spans="1:10" s="421" customFormat="1" ht="31.2" outlineLevel="1" x14ac:dyDescent="0.3">
      <c r="A396" s="417" t="s">
        <v>37</v>
      </c>
      <c r="B396" s="415" t="s">
        <v>147</v>
      </c>
      <c r="C396" s="393" t="s">
        <v>391</v>
      </c>
      <c r="D396" s="418">
        <v>101.69</v>
      </c>
      <c r="E396" s="418">
        <v>18.309999999999999</v>
      </c>
      <c r="F396" s="396">
        <v>120</v>
      </c>
      <c r="G396" s="419"/>
      <c r="H396" s="398"/>
      <c r="I396" s="290"/>
      <c r="J396" s="420"/>
    </row>
    <row r="397" spans="1:10" s="421" customFormat="1" ht="31.2" outlineLevel="1" x14ac:dyDescent="0.3">
      <c r="A397" s="417" t="s">
        <v>38</v>
      </c>
      <c r="B397" s="415" t="s">
        <v>148</v>
      </c>
      <c r="C397" s="393" t="s">
        <v>391</v>
      </c>
      <c r="D397" s="418">
        <v>110.17</v>
      </c>
      <c r="E397" s="418">
        <v>19.829999999999998</v>
      </c>
      <c r="F397" s="396">
        <v>130</v>
      </c>
      <c r="G397" s="419"/>
      <c r="H397" s="398"/>
      <c r="I397" s="290"/>
      <c r="J397" s="420"/>
    </row>
    <row r="398" spans="1:10" s="421" customFormat="1" ht="31.2" outlineLevel="1" x14ac:dyDescent="0.3">
      <c r="A398" s="417" t="s">
        <v>39</v>
      </c>
      <c r="B398" s="415" t="s">
        <v>149</v>
      </c>
      <c r="C398" s="393" t="s">
        <v>391</v>
      </c>
      <c r="D398" s="418">
        <v>118.64</v>
      </c>
      <c r="E398" s="418">
        <v>21.36</v>
      </c>
      <c r="F398" s="396">
        <v>140</v>
      </c>
      <c r="G398" s="419"/>
      <c r="H398" s="398"/>
      <c r="I398" s="290"/>
      <c r="J398" s="420"/>
    </row>
    <row r="399" spans="1:10" s="421" customFormat="1" ht="31.2" outlineLevel="1" x14ac:dyDescent="0.3">
      <c r="A399" s="417" t="s">
        <v>40</v>
      </c>
      <c r="B399" s="415" t="s">
        <v>150</v>
      </c>
      <c r="C399" s="393" t="s">
        <v>391</v>
      </c>
      <c r="D399" s="418">
        <v>131.36000000000001</v>
      </c>
      <c r="E399" s="418">
        <v>23.64</v>
      </c>
      <c r="F399" s="396">
        <v>155</v>
      </c>
      <c r="G399" s="419"/>
      <c r="H399" s="398"/>
      <c r="I399" s="290"/>
      <c r="J399" s="420"/>
    </row>
    <row r="400" spans="1:10" s="421" customFormat="1" ht="31.2" outlineLevel="1" x14ac:dyDescent="0.3">
      <c r="A400" s="417" t="s">
        <v>41</v>
      </c>
      <c r="B400" s="415" t="s">
        <v>151</v>
      </c>
      <c r="C400" s="393" t="s">
        <v>391</v>
      </c>
      <c r="D400" s="418">
        <v>135.59</v>
      </c>
      <c r="E400" s="418">
        <v>24.41</v>
      </c>
      <c r="F400" s="396">
        <v>160</v>
      </c>
      <c r="G400" s="419"/>
      <c r="H400" s="398"/>
      <c r="I400" s="290"/>
      <c r="J400" s="420"/>
    </row>
    <row r="401" spans="1:10" s="399" customFormat="1" ht="31.2" outlineLevel="1" x14ac:dyDescent="0.3">
      <c r="A401" s="391" t="s">
        <v>919</v>
      </c>
      <c r="B401" s="402" t="s">
        <v>667</v>
      </c>
      <c r="C401" s="409" t="s">
        <v>408</v>
      </c>
      <c r="D401" s="395">
        <v>122.88</v>
      </c>
      <c r="E401" s="395">
        <v>22.12</v>
      </c>
      <c r="F401" s="396">
        <v>145</v>
      </c>
      <c r="G401" s="397"/>
      <c r="H401" s="398"/>
      <c r="I401" s="290"/>
      <c r="J401" s="412"/>
    </row>
    <row r="402" spans="1:10" s="421" customFormat="1" ht="62.4" outlineLevel="1" x14ac:dyDescent="0.3">
      <c r="A402" s="391" t="s">
        <v>9</v>
      </c>
      <c r="B402" s="402" t="s">
        <v>671</v>
      </c>
      <c r="C402" s="393" t="s">
        <v>391</v>
      </c>
      <c r="D402" s="395">
        <v>203.39</v>
      </c>
      <c r="E402" s="395">
        <v>36.61</v>
      </c>
      <c r="F402" s="396">
        <v>240</v>
      </c>
      <c r="G402" s="397"/>
      <c r="H402" s="398"/>
      <c r="I402" s="290"/>
      <c r="J402" s="420"/>
    </row>
    <row r="403" spans="1:10" s="232" customFormat="1" ht="31.2" outlineLevel="1" x14ac:dyDescent="0.3">
      <c r="A403" s="272">
        <v>249</v>
      </c>
      <c r="B403" s="149" t="s">
        <v>844</v>
      </c>
      <c r="C403" s="100" t="s">
        <v>432</v>
      </c>
      <c r="D403" s="243">
        <v>0</v>
      </c>
      <c r="E403" s="243">
        <v>0</v>
      </c>
      <c r="F403" s="244">
        <v>0</v>
      </c>
      <c r="G403" s="238"/>
      <c r="H403" s="239"/>
      <c r="I403" s="290"/>
      <c r="J403" s="292"/>
    </row>
    <row r="404" spans="1:10" s="421" customFormat="1" outlineLevel="1" x14ac:dyDescent="0.3">
      <c r="A404" s="182" t="s">
        <v>840</v>
      </c>
      <c r="B404" s="199" t="s">
        <v>845</v>
      </c>
      <c r="C404" s="100">
        <v>0</v>
      </c>
      <c r="D404" s="395">
        <v>110.17</v>
      </c>
      <c r="E404" s="395">
        <v>19.829999999999998</v>
      </c>
      <c r="F404" s="396">
        <v>130</v>
      </c>
      <c r="G404" s="397"/>
      <c r="H404" s="398"/>
      <c r="I404" s="420"/>
      <c r="J404" s="420"/>
    </row>
    <row r="405" spans="1:10" s="232" customFormat="1" outlineLevel="1" x14ac:dyDescent="0.3">
      <c r="A405" s="272"/>
      <c r="B405" s="199" t="s">
        <v>846</v>
      </c>
      <c r="C405" s="100">
        <v>0</v>
      </c>
      <c r="D405" s="243">
        <v>0</v>
      </c>
      <c r="E405" s="243">
        <v>0</v>
      </c>
      <c r="F405" s="244">
        <v>0</v>
      </c>
      <c r="G405" s="238"/>
      <c r="H405" s="239"/>
      <c r="I405" s="420"/>
      <c r="J405" s="420"/>
    </row>
    <row r="406" spans="1:10" s="421" customFormat="1" outlineLevel="1" x14ac:dyDescent="0.3">
      <c r="A406" s="182" t="s">
        <v>852</v>
      </c>
      <c r="B406" s="199" t="s">
        <v>847</v>
      </c>
      <c r="C406" s="100">
        <v>0</v>
      </c>
      <c r="D406" s="395">
        <v>152.54</v>
      </c>
      <c r="E406" s="395">
        <v>27.46</v>
      </c>
      <c r="F406" s="396">
        <v>180</v>
      </c>
      <c r="G406" s="397"/>
      <c r="H406" s="398"/>
      <c r="I406" s="420"/>
      <c r="J406" s="420"/>
    </row>
    <row r="407" spans="1:10" s="232" customFormat="1" ht="31.2" outlineLevel="1" x14ac:dyDescent="0.3">
      <c r="A407" s="277"/>
      <c r="B407" s="149" t="s">
        <v>848</v>
      </c>
      <c r="C407" s="100">
        <v>0</v>
      </c>
      <c r="D407" s="243">
        <v>0</v>
      </c>
      <c r="E407" s="243">
        <v>0</v>
      </c>
      <c r="F407" s="244">
        <v>0</v>
      </c>
      <c r="G407" s="238"/>
      <c r="H407" s="239"/>
      <c r="I407" s="420"/>
      <c r="J407" s="420"/>
    </row>
    <row r="408" spans="1:10" s="232" customFormat="1" outlineLevel="1" x14ac:dyDescent="0.3">
      <c r="A408" s="277"/>
      <c r="B408" s="149">
        <v>0</v>
      </c>
      <c r="C408" s="100">
        <v>0</v>
      </c>
      <c r="D408" s="243">
        <v>0</v>
      </c>
      <c r="E408" s="243">
        <v>0</v>
      </c>
      <c r="F408" s="244">
        <v>0</v>
      </c>
      <c r="G408" s="227"/>
      <c r="H408" s="239"/>
      <c r="I408" s="420"/>
      <c r="J408" s="420"/>
    </row>
    <row r="409" spans="1:10" ht="15" customHeight="1" outlineLevel="1" x14ac:dyDescent="0.3">
      <c r="A409" s="521" t="s">
        <v>836</v>
      </c>
      <c r="B409" s="513">
        <v>0</v>
      </c>
      <c r="C409" s="247">
        <v>0</v>
      </c>
      <c r="D409" s="243">
        <v>0</v>
      </c>
      <c r="E409" s="243">
        <v>0</v>
      </c>
      <c r="F409" s="244">
        <v>0</v>
      </c>
      <c r="H409" s="239"/>
      <c r="I409" s="420"/>
      <c r="J409" s="420"/>
    </row>
    <row r="410" spans="1:10" s="399" customFormat="1" ht="31.2" outlineLevel="1" x14ac:dyDescent="0.3">
      <c r="A410" s="182">
        <v>250</v>
      </c>
      <c r="B410" s="183" t="s">
        <v>140</v>
      </c>
      <c r="C410" s="100" t="s">
        <v>120</v>
      </c>
      <c r="D410" s="395">
        <v>385.59</v>
      </c>
      <c r="E410" s="395">
        <v>69.41</v>
      </c>
      <c r="F410" s="396">
        <v>455</v>
      </c>
      <c r="G410" s="422"/>
      <c r="H410" s="398"/>
      <c r="I410" s="420"/>
      <c r="J410" s="420"/>
    </row>
    <row r="411" spans="1:10" outlineLevel="1" x14ac:dyDescent="0.3">
      <c r="A411" s="272"/>
      <c r="B411" s="183">
        <v>0</v>
      </c>
      <c r="C411" s="100">
        <v>0</v>
      </c>
      <c r="D411" s="243">
        <v>0</v>
      </c>
      <c r="E411" s="243">
        <v>0</v>
      </c>
      <c r="F411" s="244">
        <v>0</v>
      </c>
      <c r="H411" s="239"/>
      <c r="I411" s="420"/>
      <c r="J411" s="420"/>
    </row>
    <row r="412" spans="1:10" s="399" customFormat="1" ht="62.4" outlineLevel="1" x14ac:dyDescent="0.3">
      <c r="A412" s="182">
        <v>251</v>
      </c>
      <c r="B412" s="183" t="s">
        <v>141</v>
      </c>
      <c r="C412" s="100" t="s">
        <v>838</v>
      </c>
      <c r="D412" s="404">
        <v>847.46</v>
      </c>
      <c r="E412" s="404">
        <v>152.54</v>
      </c>
      <c r="F412" s="423">
        <v>1000</v>
      </c>
      <c r="G412" s="422"/>
      <c r="H412" s="398"/>
      <c r="I412" s="420"/>
      <c r="J412" s="420"/>
    </row>
    <row r="413" spans="1:10" outlineLevel="1" x14ac:dyDescent="0.3">
      <c r="A413" s="272"/>
      <c r="B413" s="183">
        <v>0</v>
      </c>
      <c r="C413" s="100">
        <v>0</v>
      </c>
      <c r="D413" s="243">
        <v>0</v>
      </c>
      <c r="E413" s="243">
        <v>0</v>
      </c>
      <c r="F413" s="244">
        <v>0</v>
      </c>
      <c r="H413" s="239"/>
      <c r="I413" s="420"/>
      <c r="J413" s="420"/>
    </row>
    <row r="414" spans="1:10" s="399" customFormat="1" ht="31.2" outlineLevel="1" x14ac:dyDescent="0.3">
      <c r="A414" s="182">
        <v>252</v>
      </c>
      <c r="B414" s="183" t="s">
        <v>142</v>
      </c>
      <c r="C414" s="100" t="s">
        <v>838</v>
      </c>
      <c r="D414" s="395">
        <v>491.53</v>
      </c>
      <c r="E414" s="395">
        <v>88.47</v>
      </c>
      <c r="F414" s="396">
        <v>580</v>
      </c>
      <c r="G414" s="422"/>
      <c r="H414" s="398"/>
      <c r="I414" s="420"/>
      <c r="J414" s="420"/>
    </row>
    <row r="415" spans="1:10" outlineLevel="1" x14ac:dyDescent="0.3">
      <c r="A415" s="272"/>
      <c r="B415" s="183">
        <v>0</v>
      </c>
      <c r="C415" s="100"/>
      <c r="D415" s="243">
        <v>0</v>
      </c>
      <c r="E415" s="243">
        <v>0</v>
      </c>
      <c r="F415" s="244">
        <v>0</v>
      </c>
      <c r="H415" s="239"/>
      <c r="I415" s="420"/>
      <c r="J415" s="420"/>
    </row>
    <row r="416" spans="1:10" s="399" customFormat="1" ht="62.4" outlineLevel="1" x14ac:dyDescent="0.3">
      <c r="A416" s="182">
        <v>253</v>
      </c>
      <c r="B416" s="183" t="s">
        <v>143</v>
      </c>
      <c r="C416" s="189" t="s">
        <v>838</v>
      </c>
      <c r="D416" s="404">
        <v>1076.27</v>
      </c>
      <c r="E416" s="404">
        <v>193.73</v>
      </c>
      <c r="F416" s="423">
        <v>1270</v>
      </c>
      <c r="G416" s="422"/>
      <c r="H416" s="398"/>
      <c r="I416" s="420"/>
      <c r="J416" s="420"/>
    </row>
    <row r="417" spans="1:10" outlineLevel="1" x14ac:dyDescent="0.3">
      <c r="A417" s="272"/>
      <c r="B417" s="183"/>
      <c r="C417" s="100"/>
      <c r="D417" s="243">
        <v>0</v>
      </c>
      <c r="E417" s="243">
        <v>0</v>
      </c>
      <c r="F417" s="244">
        <v>0</v>
      </c>
      <c r="H417" s="239"/>
      <c r="I417" s="420"/>
      <c r="J417" s="420"/>
    </row>
    <row r="418" spans="1:10" s="399" customFormat="1" ht="46.8" outlineLevel="1" x14ac:dyDescent="0.3">
      <c r="A418" s="182">
        <v>254</v>
      </c>
      <c r="B418" s="183" t="s">
        <v>144</v>
      </c>
      <c r="C418" s="189" t="s">
        <v>838</v>
      </c>
      <c r="D418" s="395">
        <v>461.86</v>
      </c>
      <c r="E418" s="395">
        <v>83.14</v>
      </c>
      <c r="F418" s="396">
        <v>545</v>
      </c>
      <c r="G418" s="422"/>
      <c r="H418" s="398"/>
      <c r="I418" s="420"/>
      <c r="J418" s="420"/>
    </row>
    <row r="419" spans="1:10" s="435" customFormat="1" x14ac:dyDescent="0.3">
      <c r="A419" s="272"/>
      <c r="B419" s="437"/>
      <c r="C419" s="459"/>
      <c r="D419" s="439"/>
      <c r="E419" s="269"/>
      <c r="F419" s="460"/>
      <c r="G419" s="220"/>
    </row>
    <row r="420" spans="1:10" s="435" customFormat="1" ht="62.4" x14ac:dyDescent="0.3">
      <c r="A420" s="432" t="s">
        <v>157</v>
      </c>
      <c r="B420" s="241" t="s">
        <v>137</v>
      </c>
      <c r="C420" s="249" t="s">
        <v>120</v>
      </c>
      <c r="D420" s="433">
        <v>360.17</v>
      </c>
      <c r="E420" s="433">
        <v>64.83</v>
      </c>
      <c r="F420" s="461">
        <v>425</v>
      </c>
      <c r="G420" s="462"/>
    </row>
    <row r="421" spans="1:10" s="435" customFormat="1" x14ac:dyDescent="0.3">
      <c r="A421" s="463"/>
      <c r="B421" s="437"/>
      <c r="C421" s="249"/>
      <c r="D421" s="324"/>
      <c r="E421" s="433">
        <v>0</v>
      </c>
      <c r="F421" s="461">
        <v>0</v>
      </c>
      <c r="G421" s="462"/>
    </row>
    <row r="422" spans="1:10" s="442" customFormat="1" outlineLevel="1" x14ac:dyDescent="0.3">
      <c r="A422" s="425"/>
      <c r="B422" s="426"/>
      <c r="C422" s="441"/>
      <c r="D422" s="433"/>
      <c r="E422" s="433">
        <v>0</v>
      </c>
      <c r="F422" s="461">
        <v>0</v>
      </c>
    </row>
    <row r="423" spans="1:10" s="443" customFormat="1" outlineLevel="1" x14ac:dyDescent="0.3">
      <c r="A423" s="425" t="s">
        <v>145</v>
      </c>
      <c r="B423" s="426" t="s">
        <v>139</v>
      </c>
      <c r="C423" s="441" t="s">
        <v>743</v>
      </c>
      <c r="D423" s="433">
        <v>649.15</v>
      </c>
      <c r="E423" s="433">
        <v>116.85</v>
      </c>
      <c r="F423" s="461">
        <v>766</v>
      </c>
    </row>
    <row r="424" spans="1:10" s="443" customFormat="1" outlineLevel="1" x14ac:dyDescent="0.3">
      <c r="A424" s="444"/>
      <c r="B424" s="445"/>
      <c r="C424" s="446"/>
      <c r="D424" s="433"/>
      <c r="E424" s="433"/>
      <c r="F424" s="434"/>
    </row>
    <row r="425" spans="1:10" s="443" customFormat="1" ht="16.2" thickBot="1" x14ac:dyDescent="0.35">
      <c r="A425" s="447"/>
      <c r="B425" s="448"/>
      <c r="C425" s="449"/>
      <c r="D425" s="464"/>
      <c r="E425" s="464"/>
      <c r="F425" s="451"/>
    </row>
    <row r="426" spans="1:10" s="399" customFormat="1" x14ac:dyDescent="0.3">
      <c r="A426" s="25"/>
      <c r="B426" s="364"/>
      <c r="C426" s="365"/>
      <c r="D426" s="397"/>
      <c r="E426" s="397"/>
      <c r="F426" s="397"/>
      <c r="G426" s="422"/>
      <c r="H426" s="398"/>
      <c r="I426" s="412"/>
      <c r="J426" s="412"/>
    </row>
    <row r="427" spans="1:10" outlineLevel="1" x14ac:dyDescent="0.3">
      <c r="A427" s="280"/>
      <c r="B427" s="357" t="s">
        <v>338</v>
      </c>
      <c r="C427" s="213"/>
      <c r="D427" s="238"/>
      <c r="E427" s="238"/>
      <c r="F427" s="227"/>
    </row>
    <row r="428" spans="1:10" outlineLevel="1" x14ac:dyDescent="0.3">
      <c r="B428" s="154" t="s">
        <v>646</v>
      </c>
      <c r="C428" s="213"/>
      <c r="D428" s="238"/>
      <c r="E428" s="238"/>
      <c r="F428" s="227"/>
    </row>
    <row r="429" spans="1:10" outlineLevel="1" x14ac:dyDescent="0.3">
      <c r="B429" s="154" t="s">
        <v>647</v>
      </c>
    </row>
    <row r="430" spans="1:10" ht="31.5" customHeight="1" outlineLevel="1" x14ac:dyDescent="0.3">
      <c r="B430" s="545" t="s">
        <v>136</v>
      </c>
      <c r="C430" s="545"/>
      <c r="D430" s="545"/>
      <c r="E430" s="545"/>
      <c r="F430" s="545"/>
      <c r="G430" s="424"/>
    </row>
    <row r="431" spans="1:10" x14ac:dyDescent="0.3">
      <c r="B431" s="360"/>
      <c r="C431" s="360"/>
      <c r="D431" s="360"/>
      <c r="E431" s="360"/>
      <c r="F431" s="360"/>
      <c r="G431" s="360"/>
    </row>
    <row r="432" spans="1:10" x14ac:dyDescent="0.3">
      <c r="B432" s="154"/>
    </row>
    <row r="433" spans="1:5" x14ac:dyDescent="0.3">
      <c r="B433" s="281" t="s">
        <v>257</v>
      </c>
      <c r="C433" s="282"/>
    </row>
    <row r="434" spans="1:5" x14ac:dyDescent="0.3">
      <c r="B434" s="283"/>
      <c r="C434" s="211"/>
    </row>
    <row r="435" spans="1:5" x14ac:dyDescent="0.3">
      <c r="B435" s="284" t="s">
        <v>258</v>
      </c>
      <c r="E435" s="210" t="s">
        <v>371</v>
      </c>
    </row>
    <row r="436" spans="1:5" x14ac:dyDescent="0.3">
      <c r="B436" s="284"/>
      <c r="E436" s="210"/>
    </row>
    <row r="437" spans="1:5" x14ac:dyDescent="0.3">
      <c r="B437" s="284"/>
      <c r="E437" s="210"/>
    </row>
    <row r="438" spans="1:5" x14ac:dyDescent="0.3">
      <c r="B438" s="284" t="s">
        <v>259</v>
      </c>
      <c r="E438" s="210" t="s">
        <v>858</v>
      </c>
    </row>
    <row r="442" spans="1:5" x14ac:dyDescent="0.3">
      <c r="A442" s="225" t="s">
        <v>260</v>
      </c>
    </row>
  </sheetData>
  <sheetProtection selectLockedCells="1" selectUnlockedCells="1"/>
  <mergeCells count="9">
    <mergeCell ref="B430:F430"/>
    <mergeCell ref="A13:A14"/>
    <mergeCell ref="A409:B409"/>
    <mergeCell ref="A9:F9"/>
    <mergeCell ref="A11:F11"/>
    <mergeCell ref="A12:F12"/>
    <mergeCell ref="B13:B14"/>
    <mergeCell ref="C13:C14"/>
    <mergeCell ref="D13:F13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scale="93" fitToHeight="0" orientation="portrait" blackAndWhite="1" r:id="rId1"/>
  <headerFooter alignWithMargins="0">
    <oddFooter>&amp;C&amp;"Times New Roman,обычный"Страница &amp;P&amp;R&amp;"Times New Roman,обычный"&amp;A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DM469"/>
  <sheetViews>
    <sheetView showZeros="0" tabSelected="1" view="pageBreakPreview" zoomScale="90" zoomScaleNormal="100" zoomScaleSheetLayoutView="90" workbookViewId="0">
      <selection activeCell="I14" sqref="I14"/>
    </sheetView>
  </sheetViews>
  <sheetFormatPr defaultColWidth="9.109375" defaultRowHeight="15.6" outlineLevelRow="1" x14ac:dyDescent="0.3"/>
  <cols>
    <col min="1" max="1" width="9.88671875" style="225" customWidth="1"/>
    <col min="2" max="2" width="51.6640625" style="213" customWidth="1"/>
    <col min="3" max="3" width="14.109375" style="214" customWidth="1"/>
    <col min="4" max="4" width="14.44140625" style="466" customWidth="1"/>
    <col min="5" max="5" width="13.6640625" style="465" customWidth="1"/>
    <col min="6" max="7" width="9.109375" style="465"/>
    <col min="8" max="16384" width="9.109375" style="228"/>
  </cols>
  <sheetData>
    <row r="1" spans="1:117" ht="15" customHeight="1" x14ac:dyDescent="0.3">
      <c r="A1" s="510" t="s">
        <v>340</v>
      </c>
      <c r="B1" s="510"/>
      <c r="C1" s="510"/>
      <c r="D1" s="514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x14ac:dyDescent="0.3">
      <c r="A2" s="212"/>
    </row>
    <row r="3" spans="1:117" ht="44.4" customHeight="1" x14ac:dyDescent="0.3">
      <c r="A3" s="510" t="s">
        <v>322</v>
      </c>
      <c r="B3" s="510"/>
      <c r="C3" s="510"/>
      <c r="D3" s="514"/>
    </row>
    <row r="4" spans="1:117" x14ac:dyDescent="0.3">
      <c r="A4" s="280"/>
      <c r="B4" s="280"/>
      <c r="C4" s="357"/>
    </row>
    <row r="5" spans="1:117" s="232" customFormat="1" ht="31.2" x14ac:dyDescent="0.3">
      <c r="A5" s="498" t="s">
        <v>233</v>
      </c>
      <c r="B5" s="499" t="s">
        <v>373</v>
      </c>
      <c r="C5" s="498" t="s">
        <v>374</v>
      </c>
      <c r="D5" s="501" t="s">
        <v>956</v>
      </c>
      <c r="E5" s="466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</row>
    <row r="6" spans="1:117" x14ac:dyDescent="0.3">
      <c r="A6" s="484" t="s">
        <v>385</v>
      </c>
      <c r="B6" s="485" t="s">
        <v>382</v>
      </c>
      <c r="C6" s="490" t="s">
        <v>383</v>
      </c>
      <c r="D6" s="487">
        <v>200</v>
      </c>
      <c r="F6" s="228"/>
      <c r="G6" s="228"/>
    </row>
    <row r="7" spans="1:117" x14ac:dyDescent="0.3">
      <c r="A7" s="247"/>
      <c r="B7" s="295"/>
      <c r="C7" s="242"/>
      <c r="D7" s="404">
        <v>0</v>
      </c>
      <c r="E7" s="228"/>
      <c r="F7" s="228"/>
      <c r="G7" s="228"/>
    </row>
    <row r="8" spans="1:117" x14ac:dyDescent="0.3">
      <c r="A8" s="246" t="s">
        <v>387</v>
      </c>
      <c r="B8" s="246"/>
      <c r="C8" s="479"/>
      <c r="D8" s="404">
        <v>0</v>
      </c>
      <c r="E8" s="228"/>
      <c r="F8" s="228"/>
      <c r="G8" s="228"/>
    </row>
    <row r="9" spans="1:117" ht="31.2" x14ac:dyDescent="0.3">
      <c r="A9" s="247" t="s">
        <v>389</v>
      </c>
      <c r="B9" s="248" t="s">
        <v>462</v>
      </c>
      <c r="C9" s="242" t="s">
        <v>463</v>
      </c>
      <c r="D9" s="404">
        <v>605</v>
      </c>
      <c r="F9" s="228"/>
      <c r="G9" s="228"/>
    </row>
    <row r="10" spans="1:117" x14ac:dyDescent="0.3">
      <c r="A10" s="247" t="s">
        <v>393</v>
      </c>
      <c r="B10" s="248" t="s">
        <v>414</v>
      </c>
      <c r="C10" s="242" t="s">
        <v>391</v>
      </c>
      <c r="D10" s="404">
        <v>380</v>
      </c>
      <c r="F10" s="228"/>
      <c r="G10" s="228"/>
    </row>
    <row r="11" spans="1:117" x14ac:dyDescent="0.3">
      <c r="A11" s="247" t="s">
        <v>396</v>
      </c>
      <c r="B11" s="248" t="s">
        <v>470</v>
      </c>
      <c r="C11" s="242" t="s">
        <v>440</v>
      </c>
      <c r="D11" s="404">
        <v>150</v>
      </c>
      <c r="F11" s="228"/>
      <c r="G11" s="228"/>
    </row>
    <row r="12" spans="1:117" x14ac:dyDescent="0.3">
      <c r="A12" s="247" t="s">
        <v>399</v>
      </c>
      <c r="B12" s="248" t="s">
        <v>471</v>
      </c>
      <c r="C12" s="242" t="s">
        <v>391</v>
      </c>
      <c r="D12" s="404">
        <v>190</v>
      </c>
      <c r="F12" s="228"/>
      <c r="G12" s="228"/>
    </row>
    <row r="13" spans="1:117" x14ac:dyDescent="0.3">
      <c r="A13" s="247" t="s">
        <v>403</v>
      </c>
      <c r="B13" s="248" t="s">
        <v>416</v>
      </c>
      <c r="C13" s="242" t="s">
        <v>417</v>
      </c>
      <c r="D13" s="404">
        <v>80</v>
      </c>
      <c r="F13" s="228"/>
      <c r="G13" s="228"/>
    </row>
    <row r="14" spans="1:117" x14ac:dyDescent="0.3">
      <c r="A14" s="247" t="s">
        <v>406</v>
      </c>
      <c r="B14" s="248" t="s">
        <v>472</v>
      </c>
      <c r="C14" s="242" t="s">
        <v>473</v>
      </c>
      <c r="D14" s="404">
        <v>105</v>
      </c>
      <c r="F14" s="228"/>
      <c r="G14" s="228"/>
    </row>
    <row r="15" spans="1:117" x14ac:dyDescent="0.3">
      <c r="A15" s="247" t="s">
        <v>410</v>
      </c>
      <c r="B15" s="248" t="s">
        <v>418</v>
      </c>
      <c r="C15" s="242" t="s">
        <v>419</v>
      </c>
      <c r="D15" s="404">
        <v>130</v>
      </c>
      <c r="F15" s="228"/>
      <c r="G15" s="228"/>
    </row>
    <row r="16" spans="1:117" x14ac:dyDescent="0.3">
      <c r="A16" s="247" t="s">
        <v>413</v>
      </c>
      <c r="B16" s="248" t="s">
        <v>421</v>
      </c>
      <c r="C16" s="242" t="s">
        <v>422</v>
      </c>
      <c r="D16" s="404">
        <v>80</v>
      </c>
      <c r="F16" s="228"/>
      <c r="G16" s="228"/>
    </row>
    <row r="17" spans="1:7" x14ac:dyDescent="0.3">
      <c r="A17" s="247" t="s">
        <v>415</v>
      </c>
      <c r="B17" s="248" t="s">
        <v>474</v>
      </c>
      <c r="C17" s="242" t="s">
        <v>475</v>
      </c>
      <c r="D17" s="404">
        <v>105</v>
      </c>
      <c r="F17" s="228"/>
      <c r="G17" s="228"/>
    </row>
    <row r="18" spans="1:7" x14ac:dyDescent="0.3">
      <c r="A18" s="247" t="s">
        <v>420</v>
      </c>
      <c r="B18" s="248" t="s">
        <v>425</v>
      </c>
      <c r="C18" s="242" t="s">
        <v>426</v>
      </c>
      <c r="D18" s="404">
        <v>360</v>
      </c>
      <c r="F18" s="228"/>
      <c r="G18" s="228"/>
    </row>
    <row r="19" spans="1:7" x14ac:dyDescent="0.3">
      <c r="A19" s="247" t="s">
        <v>424</v>
      </c>
      <c r="B19" s="248" t="s">
        <v>429</v>
      </c>
      <c r="C19" s="242" t="s">
        <v>430</v>
      </c>
      <c r="D19" s="404">
        <v>225</v>
      </c>
      <c r="F19" s="228"/>
      <c r="G19" s="228"/>
    </row>
    <row r="20" spans="1:7" x14ac:dyDescent="0.3">
      <c r="A20" s="247" t="s">
        <v>428</v>
      </c>
      <c r="B20" s="248" t="s">
        <v>390</v>
      </c>
      <c r="C20" s="242" t="s">
        <v>394</v>
      </c>
      <c r="D20" s="404">
        <v>210</v>
      </c>
      <c r="F20" s="228"/>
      <c r="G20" s="228"/>
    </row>
    <row r="21" spans="1:7" x14ac:dyDescent="0.3">
      <c r="A21" s="247" t="s">
        <v>423</v>
      </c>
      <c r="B21" s="248" t="s">
        <v>345</v>
      </c>
      <c r="C21" s="242" t="s">
        <v>394</v>
      </c>
      <c r="D21" s="404">
        <v>130</v>
      </c>
      <c r="F21" s="228"/>
      <c r="G21" s="228"/>
    </row>
    <row r="22" spans="1:7" ht="31.2" x14ac:dyDescent="0.3">
      <c r="A22" s="247" t="s">
        <v>234</v>
      </c>
      <c r="B22" s="248" t="s">
        <v>236</v>
      </c>
      <c r="C22" s="242" t="s">
        <v>394</v>
      </c>
      <c r="D22" s="404">
        <v>280</v>
      </c>
      <c r="F22" s="228"/>
      <c r="G22" s="228"/>
    </row>
    <row r="23" spans="1:7" x14ac:dyDescent="0.3">
      <c r="A23" s="247" t="s">
        <v>427</v>
      </c>
      <c r="B23" s="248" t="s">
        <v>346</v>
      </c>
      <c r="C23" s="242" t="s">
        <v>391</v>
      </c>
      <c r="D23" s="404">
        <v>90</v>
      </c>
      <c r="F23" s="228"/>
      <c r="G23" s="228"/>
    </row>
    <row r="24" spans="1:7" ht="31.2" x14ac:dyDescent="0.3">
      <c r="A24" s="247" t="s">
        <v>238</v>
      </c>
      <c r="B24" s="248" t="s">
        <v>237</v>
      </c>
      <c r="C24" s="242" t="s">
        <v>391</v>
      </c>
      <c r="D24" s="404">
        <v>190</v>
      </c>
      <c r="F24" s="228"/>
      <c r="G24" s="228"/>
    </row>
    <row r="25" spans="1:7" x14ac:dyDescent="0.3">
      <c r="A25" s="247" t="s">
        <v>438</v>
      </c>
      <c r="B25" s="248" t="s">
        <v>476</v>
      </c>
      <c r="C25" s="242" t="s">
        <v>391</v>
      </c>
      <c r="D25" s="404">
        <v>260</v>
      </c>
      <c r="F25" s="228"/>
      <c r="G25" s="228"/>
    </row>
    <row r="26" spans="1:7" x14ac:dyDescent="0.3">
      <c r="A26" s="247" t="s">
        <v>442</v>
      </c>
      <c r="B26" s="248" t="s">
        <v>397</v>
      </c>
      <c r="C26" s="242" t="s">
        <v>391</v>
      </c>
      <c r="D26" s="404">
        <v>50</v>
      </c>
      <c r="F26" s="228"/>
      <c r="G26" s="228"/>
    </row>
    <row r="27" spans="1:7" ht="31.2" x14ac:dyDescent="0.3">
      <c r="A27" s="247" t="s">
        <v>388</v>
      </c>
      <c r="B27" s="248" t="s">
        <v>481</v>
      </c>
      <c r="C27" s="242" t="s">
        <v>391</v>
      </c>
      <c r="D27" s="404">
        <v>365</v>
      </c>
      <c r="F27" s="228"/>
      <c r="G27" s="228"/>
    </row>
    <row r="28" spans="1:7" ht="31.2" x14ac:dyDescent="0.3">
      <c r="A28" s="247" t="s">
        <v>447</v>
      </c>
      <c r="B28" s="248" t="s">
        <v>484</v>
      </c>
      <c r="C28" s="242" t="s">
        <v>485</v>
      </c>
      <c r="D28" s="404">
        <v>260</v>
      </c>
      <c r="F28" s="228"/>
      <c r="G28" s="228"/>
    </row>
    <row r="29" spans="1:7" ht="31.2" x14ac:dyDescent="0.3">
      <c r="A29" s="247" t="s">
        <v>451</v>
      </c>
      <c r="B29" s="402" t="s">
        <v>955</v>
      </c>
      <c r="C29" s="242" t="s">
        <v>401</v>
      </c>
      <c r="D29" s="404">
        <v>260</v>
      </c>
      <c r="F29" s="228"/>
      <c r="G29" s="228"/>
    </row>
    <row r="30" spans="1:7" ht="31.2" x14ac:dyDescent="0.3">
      <c r="A30" s="247" t="s">
        <v>431</v>
      </c>
      <c r="B30" s="248" t="s">
        <v>487</v>
      </c>
      <c r="C30" s="242" t="s">
        <v>408</v>
      </c>
      <c r="D30" s="404">
        <v>130</v>
      </c>
      <c r="F30" s="228"/>
      <c r="G30" s="228"/>
    </row>
    <row r="31" spans="1:7" ht="31.2" x14ac:dyDescent="0.3">
      <c r="A31" s="247" t="s">
        <v>392</v>
      </c>
      <c r="B31" s="248" t="s">
        <v>404</v>
      </c>
      <c r="C31" s="242" t="s">
        <v>391</v>
      </c>
      <c r="D31" s="404">
        <v>260</v>
      </c>
      <c r="F31" s="228"/>
      <c r="G31" s="228"/>
    </row>
    <row r="32" spans="1:7" x14ac:dyDescent="0.3">
      <c r="A32" s="247" t="s">
        <v>459</v>
      </c>
      <c r="B32" s="248" t="s">
        <v>434</v>
      </c>
      <c r="C32" s="242" t="s">
        <v>417</v>
      </c>
      <c r="D32" s="404">
        <v>155</v>
      </c>
      <c r="F32" s="228"/>
      <c r="G32" s="228"/>
    </row>
    <row r="33" spans="1:7" ht="31.2" x14ac:dyDescent="0.3">
      <c r="A33" s="247" t="s">
        <v>461</v>
      </c>
      <c r="B33" s="248" t="s">
        <v>490</v>
      </c>
      <c r="C33" s="242" t="s">
        <v>456</v>
      </c>
      <c r="D33" s="404">
        <v>350</v>
      </c>
      <c r="F33" s="228"/>
      <c r="G33" s="228"/>
    </row>
    <row r="34" spans="1:7" x14ac:dyDescent="0.3">
      <c r="A34" s="247" t="s">
        <v>465</v>
      </c>
      <c r="B34" s="248" t="s">
        <v>492</v>
      </c>
      <c r="C34" s="242" t="s">
        <v>493</v>
      </c>
      <c r="D34" s="404">
        <v>90</v>
      </c>
      <c r="F34" s="228"/>
      <c r="G34" s="228"/>
    </row>
    <row r="35" spans="1:7" x14ac:dyDescent="0.3">
      <c r="A35" s="247" t="s">
        <v>468</v>
      </c>
      <c r="B35" s="248" t="s">
        <v>436</v>
      </c>
      <c r="C35" s="242" t="s">
        <v>408</v>
      </c>
      <c r="D35" s="404">
        <v>260</v>
      </c>
      <c r="F35" s="228"/>
      <c r="G35" s="228"/>
    </row>
    <row r="36" spans="1:7" x14ac:dyDescent="0.3">
      <c r="A36" s="247" t="s">
        <v>477</v>
      </c>
      <c r="B36" s="248" t="s">
        <v>439</v>
      </c>
      <c r="C36" s="242" t="s">
        <v>440</v>
      </c>
      <c r="D36" s="404">
        <v>350</v>
      </c>
      <c r="F36" s="228"/>
      <c r="G36" s="228"/>
    </row>
    <row r="37" spans="1:7" x14ac:dyDescent="0.3">
      <c r="A37" s="247" t="s">
        <v>478</v>
      </c>
      <c r="B37" s="248" t="s">
        <v>495</v>
      </c>
      <c r="C37" s="242" t="s">
        <v>475</v>
      </c>
      <c r="D37" s="404">
        <v>155</v>
      </c>
      <c r="F37" s="228"/>
      <c r="G37" s="228"/>
    </row>
    <row r="38" spans="1:7" ht="31.2" x14ac:dyDescent="0.3">
      <c r="A38" s="247" t="s">
        <v>479</v>
      </c>
      <c r="B38" s="248" t="s">
        <v>497</v>
      </c>
      <c r="C38" s="242" t="s">
        <v>432</v>
      </c>
      <c r="D38" s="404">
        <v>260</v>
      </c>
      <c r="F38" s="228"/>
      <c r="G38" s="228"/>
    </row>
    <row r="39" spans="1:7" ht="31.2" x14ac:dyDescent="0.3">
      <c r="A39" s="247" t="s">
        <v>395</v>
      </c>
      <c r="B39" s="248" t="s">
        <v>500</v>
      </c>
      <c r="C39" s="242" t="s">
        <v>475</v>
      </c>
      <c r="D39" s="404">
        <v>350</v>
      </c>
      <c r="F39" s="228"/>
      <c r="G39" s="228"/>
    </row>
    <row r="40" spans="1:7" ht="31.2" x14ac:dyDescent="0.3">
      <c r="A40" s="247" t="s">
        <v>480</v>
      </c>
      <c r="B40" s="241" t="s">
        <v>411</v>
      </c>
      <c r="C40" s="242" t="s">
        <v>412</v>
      </c>
      <c r="D40" s="404">
        <v>80</v>
      </c>
      <c r="F40" s="228"/>
      <c r="G40" s="228"/>
    </row>
    <row r="41" spans="1:7" x14ac:dyDescent="0.3">
      <c r="A41" s="247" t="s">
        <v>482</v>
      </c>
      <c r="B41" s="241" t="s">
        <v>443</v>
      </c>
      <c r="C41" s="242" t="s">
        <v>391</v>
      </c>
      <c r="D41" s="404">
        <v>50</v>
      </c>
      <c r="F41" s="228"/>
      <c r="G41" s="228"/>
    </row>
    <row r="42" spans="1:7" ht="31.2" x14ac:dyDescent="0.3">
      <c r="A42" s="247" t="s">
        <v>398</v>
      </c>
      <c r="B42" s="248" t="s">
        <v>445</v>
      </c>
      <c r="C42" s="242" t="s">
        <v>446</v>
      </c>
      <c r="D42" s="404">
        <v>245</v>
      </c>
      <c r="F42" s="228"/>
      <c r="G42" s="228"/>
    </row>
    <row r="43" spans="1:7" ht="31.2" x14ac:dyDescent="0.3">
      <c r="A43" s="247" t="s">
        <v>486</v>
      </c>
      <c r="B43" s="241" t="s">
        <v>466</v>
      </c>
      <c r="C43" s="242" t="s">
        <v>391</v>
      </c>
      <c r="D43" s="404">
        <v>525</v>
      </c>
      <c r="F43" s="228"/>
      <c r="G43" s="228"/>
    </row>
    <row r="44" spans="1:7" ht="31.2" x14ac:dyDescent="0.3">
      <c r="A44" s="247" t="s">
        <v>402</v>
      </c>
      <c r="B44" s="248" t="s">
        <v>448</v>
      </c>
      <c r="C44" s="242" t="s">
        <v>449</v>
      </c>
      <c r="D44" s="404">
        <v>510</v>
      </c>
      <c r="F44" s="228"/>
      <c r="G44" s="228"/>
    </row>
    <row r="45" spans="1:7" ht="46.8" x14ac:dyDescent="0.3">
      <c r="A45" s="247" t="s">
        <v>433</v>
      </c>
      <c r="B45" s="305" t="s">
        <v>677</v>
      </c>
      <c r="C45" s="242" t="s">
        <v>675</v>
      </c>
      <c r="D45" s="404">
        <v>395</v>
      </c>
      <c r="F45" s="228"/>
      <c r="G45" s="228"/>
    </row>
    <row r="46" spans="1:7" ht="31.2" x14ac:dyDescent="0.3">
      <c r="A46" s="247" t="s">
        <v>488</v>
      </c>
      <c r="B46" s="241" t="s">
        <v>679</v>
      </c>
      <c r="C46" s="242" t="s">
        <v>680</v>
      </c>
      <c r="D46" s="404">
        <v>25</v>
      </c>
      <c r="F46" s="228"/>
      <c r="G46" s="228"/>
    </row>
    <row r="47" spans="1:7" ht="46.8" x14ac:dyDescent="0.3">
      <c r="A47" s="247" t="s">
        <v>489</v>
      </c>
      <c r="B47" s="241" t="s">
        <v>469</v>
      </c>
      <c r="C47" s="242"/>
      <c r="D47" s="404">
        <v>0</v>
      </c>
      <c r="E47" s="228"/>
      <c r="F47" s="228"/>
      <c r="G47" s="228"/>
    </row>
    <row r="48" spans="1:7" x14ac:dyDescent="0.3">
      <c r="A48" s="316" t="s">
        <v>168</v>
      </c>
      <c r="B48" s="306" t="s">
        <v>185</v>
      </c>
      <c r="C48" s="242" t="s">
        <v>394</v>
      </c>
      <c r="D48" s="404">
        <v>405</v>
      </c>
      <c r="F48" s="228"/>
      <c r="G48" s="228"/>
    </row>
    <row r="49" spans="1:7" x14ac:dyDescent="0.3">
      <c r="A49" s="316" t="s">
        <v>169</v>
      </c>
      <c r="B49" s="306" t="s">
        <v>186</v>
      </c>
      <c r="C49" s="242" t="s">
        <v>394</v>
      </c>
      <c r="D49" s="404">
        <v>770</v>
      </c>
      <c r="F49" s="228"/>
      <c r="G49" s="228"/>
    </row>
    <row r="50" spans="1:7" x14ac:dyDescent="0.3">
      <c r="A50" s="247" t="s">
        <v>491</v>
      </c>
      <c r="B50" s="241" t="s">
        <v>452</v>
      </c>
      <c r="C50" s="242" t="s">
        <v>453</v>
      </c>
      <c r="D50" s="404">
        <v>185</v>
      </c>
      <c r="F50" s="228"/>
      <c r="G50" s="228"/>
    </row>
    <row r="51" spans="1:7" ht="31.2" x14ac:dyDescent="0.3">
      <c r="A51" s="247" t="s">
        <v>435</v>
      </c>
      <c r="B51" s="241" t="s">
        <v>455</v>
      </c>
      <c r="C51" s="242" t="s">
        <v>456</v>
      </c>
      <c r="D51" s="404">
        <v>210</v>
      </c>
      <c r="F51" s="228"/>
      <c r="G51" s="228"/>
    </row>
    <row r="52" spans="1:7" x14ac:dyDescent="0.3">
      <c r="A52" s="247" t="s">
        <v>437</v>
      </c>
      <c r="B52" s="273" t="s">
        <v>407</v>
      </c>
      <c r="C52" s="242" t="s">
        <v>408</v>
      </c>
      <c r="D52" s="404">
        <v>95</v>
      </c>
      <c r="F52" s="228"/>
      <c r="G52" s="228"/>
    </row>
    <row r="53" spans="1:7" x14ac:dyDescent="0.3">
      <c r="A53" s="247" t="s">
        <v>494</v>
      </c>
      <c r="B53" s="273" t="s">
        <v>458</v>
      </c>
      <c r="C53" s="242" t="s">
        <v>446</v>
      </c>
      <c r="D53" s="404">
        <v>70</v>
      </c>
      <c r="F53" s="228"/>
      <c r="G53" s="228"/>
    </row>
    <row r="54" spans="1:7" x14ac:dyDescent="0.3">
      <c r="A54" s="247" t="s">
        <v>496</v>
      </c>
      <c r="B54" s="273" t="s">
        <v>460</v>
      </c>
      <c r="C54" s="242" t="s">
        <v>408</v>
      </c>
      <c r="D54" s="404">
        <v>70</v>
      </c>
      <c r="F54" s="228"/>
      <c r="G54" s="228"/>
    </row>
    <row r="55" spans="1:7" x14ac:dyDescent="0.3">
      <c r="A55" s="246" t="s">
        <v>686</v>
      </c>
      <c r="B55" s="246"/>
      <c r="C55" s="479"/>
      <c r="D55" s="404">
        <v>0</v>
      </c>
      <c r="E55" s="228"/>
      <c r="F55" s="228"/>
      <c r="G55" s="228"/>
    </row>
    <row r="56" spans="1:7" ht="46.8" x14ac:dyDescent="0.3">
      <c r="A56" s="247" t="s">
        <v>498</v>
      </c>
      <c r="B56" s="248" t="s">
        <v>755</v>
      </c>
      <c r="C56" s="242" t="s">
        <v>756</v>
      </c>
      <c r="D56" s="404">
        <v>1575</v>
      </c>
      <c r="F56" s="228"/>
      <c r="G56" s="228"/>
    </row>
    <row r="57" spans="1:7" ht="31.2" x14ac:dyDescent="0.3">
      <c r="A57" s="247" t="s">
        <v>269</v>
      </c>
      <c r="B57" s="248" t="s">
        <v>270</v>
      </c>
      <c r="C57" s="242" t="s">
        <v>756</v>
      </c>
      <c r="D57" s="404">
        <v>945</v>
      </c>
      <c r="F57" s="228"/>
      <c r="G57" s="228"/>
    </row>
    <row r="58" spans="1:7" ht="31.2" x14ac:dyDescent="0.3">
      <c r="A58" s="247" t="s">
        <v>499</v>
      </c>
      <c r="B58" s="248" t="s">
        <v>757</v>
      </c>
      <c r="C58" s="242" t="s">
        <v>391</v>
      </c>
      <c r="D58" s="404">
        <v>630</v>
      </c>
      <c r="F58" s="228"/>
      <c r="G58" s="228"/>
    </row>
    <row r="59" spans="1:7" x14ac:dyDescent="0.3">
      <c r="A59" s="247" t="s">
        <v>501</v>
      </c>
      <c r="B59" s="248" t="s">
        <v>727</v>
      </c>
      <c r="C59" s="242" t="s">
        <v>440</v>
      </c>
      <c r="D59" s="404">
        <v>260</v>
      </c>
      <c r="F59" s="228"/>
      <c r="G59" s="228"/>
    </row>
    <row r="60" spans="1:7" x14ac:dyDescent="0.3">
      <c r="A60" s="247" t="s">
        <v>56</v>
      </c>
      <c r="B60" s="248" t="s">
        <v>58</v>
      </c>
      <c r="C60" s="242" t="s">
        <v>440</v>
      </c>
      <c r="D60" s="404">
        <v>130</v>
      </c>
      <c r="F60" s="228"/>
      <c r="G60" s="228"/>
    </row>
    <row r="61" spans="1:7" x14ac:dyDescent="0.3">
      <c r="A61" s="247" t="s">
        <v>57</v>
      </c>
      <c r="B61" s="248" t="s">
        <v>59</v>
      </c>
      <c r="C61" s="242" t="s">
        <v>440</v>
      </c>
      <c r="D61" s="404">
        <v>130</v>
      </c>
      <c r="F61" s="228"/>
      <c r="G61" s="228"/>
    </row>
    <row r="62" spans="1:7" x14ac:dyDescent="0.3">
      <c r="A62" s="247" t="s">
        <v>502</v>
      </c>
      <c r="B62" s="248" t="s">
        <v>767</v>
      </c>
      <c r="C62" s="242" t="s">
        <v>394</v>
      </c>
      <c r="D62" s="404">
        <v>580</v>
      </c>
      <c r="F62" s="228"/>
      <c r="G62" s="228"/>
    </row>
    <row r="63" spans="1:7" x14ac:dyDescent="0.3">
      <c r="A63" s="247" t="s">
        <v>504</v>
      </c>
      <c r="B63" s="248" t="s">
        <v>769</v>
      </c>
      <c r="C63" s="242" t="s">
        <v>394</v>
      </c>
      <c r="D63" s="404">
        <v>210</v>
      </c>
      <c r="F63" s="228"/>
      <c r="G63" s="228"/>
    </row>
    <row r="64" spans="1:7" x14ac:dyDescent="0.3">
      <c r="A64" s="247" t="s">
        <v>505</v>
      </c>
      <c r="B64" s="248" t="s">
        <v>771</v>
      </c>
      <c r="C64" s="242" t="s">
        <v>394</v>
      </c>
      <c r="D64" s="404">
        <v>370</v>
      </c>
      <c r="F64" s="228"/>
      <c r="G64" s="228"/>
    </row>
    <row r="65" spans="1:7" x14ac:dyDescent="0.3">
      <c r="A65" s="247" t="s">
        <v>506</v>
      </c>
      <c r="B65" s="248" t="s">
        <v>729</v>
      </c>
      <c r="C65" s="242" t="s">
        <v>394</v>
      </c>
      <c r="D65" s="404">
        <v>170</v>
      </c>
      <c r="F65" s="228"/>
      <c r="G65" s="228"/>
    </row>
    <row r="66" spans="1:7" x14ac:dyDescent="0.3">
      <c r="A66" s="247" t="s">
        <v>60</v>
      </c>
      <c r="B66" s="248" t="s">
        <v>773</v>
      </c>
      <c r="C66" s="242" t="s">
        <v>394</v>
      </c>
      <c r="D66" s="404">
        <v>85</v>
      </c>
      <c r="F66" s="228"/>
      <c r="G66" s="228"/>
    </row>
    <row r="67" spans="1:7" x14ac:dyDescent="0.3">
      <c r="A67" s="247" t="s">
        <v>61</v>
      </c>
      <c r="B67" s="248" t="s">
        <v>775</v>
      </c>
      <c r="C67" s="242" t="s">
        <v>394</v>
      </c>
      <c r="D67" s="404">
        <v>85</v>
      </c>
      <c r="F67" s="228"/>
      <c r="G67" s="228"/>
    </row>
    <row r="68" spans="1:7" ht="31.2" x14ac:dyDescent="0.3">
      <c r="A68" s="247" t="s">
        <v>409</v>
      </c>
      <c r="B68" s="248" t="s">
        <v>303</v>
      </c>
      <c r="C68" s="242" t="s">
        <v>391</v>
      </c>
      <c r="D68" s="404">
        <v>315</v>
      </c>
      <c r="F68" s="228"/>
      <c r="G68" s="228"/>
    </row>
    <row r="69" spans="1:7" ht="31.2" x14ac:dyDescent="0.3">
      <c r="A69" s="247" t="s">
        <v>441</v>
      </c>
      <c r="B69" s="248" t="s">
        <v>304</v>
      </c>
      <c r="C69" s="242" t="s">
        <v>391</v>
      </c>
      <c r="D69" s="404">
        <v>155</v>
      </c>
      <c r="F69" s="228"/>
      <c r="G69" s="228"/>
    </row>
    <row r="70" spans="1:7" ht="31.2" x14ac:dyDescent="0.3">
      <c r="A70" s="247" t="s">
        <v>444</v>
      </c>
      <c r="B70" s="248" t="s">
        <v>313</v>
      </c>
      <c r="C70" s="242" t="s">
        <v>391</v>
      </c>
      <c r="D70" s="404">
        <v>155</v>
      </c>
      <c r="F70" s="228"/>
      <c r="G70" s="228"/>
    </row>
    <row r="71" spans="1:7" x14ac:dyDescent="0.3">
      <c r="A71" s="247" t="s">
        <v>464</v>
      </c>
      <c r="B71" s="248" t="s">
        <v>317</v>
      </c>
      <c r="C71" s="242" t="s">
        <v>391</v>
      </c>
      <c r="D71" s="404">
        <v>180</v>
      </c>
      <c r="F71" s="228"/>
      <c r="G71" s="228"/>
    </row>
    <row r="72" spans="1:7" x14ac:dyDescent="0.3">
      <c r="A72" s="247" t="s">
        <v>320</v>
      </c>
      <c r="B72" s="248" t="s">
        <v>318</v>
      </c>
      <c r="C72" s="242" t="s">
        <v>391</v>
      </c>
      <c r="D72" s="404">
        <v>90</v>
      </c>
      <c r="F72" s="228"/>
      <c r="G72" s="228"/>
    </row>
    <row r="73" spans="1:7" x14ac:dyDescent="0.3">
      <c r="A73" s="247" t="s">
        <v>321</v>
      </c>
      <c r="B73" s="248" t="s">
        <v>319</v>
      </c>
      <c r="C73" s="242" t="s">
        <v>391</v>
      </c>
      <c r="D73" s="404">
        <v>90</v>
      </c>
      <c r="F73" s="228"/>
      <c r="G73" s="228"/>
    </row>
    <row r="74" spans="1:7" x14ac:dyDescent="0.3">
      <c r="A74" s="247" t="s">
        <v>676</v>
      </c>
      <c r="B74" s="248" t="s">
        <v>780</v>
      </c>
      <c r="C74" s="242" t="s">
        <v>781</v>
      </c>
      <c r="D74" s="404">
        <v>525</v>
      </c>
      <c r="F74" s="228"/>
      <c r="G74" s="228"/>
    </row>
    <row r="75" spans="1:7" x14ac:dyDescent="0.3">
      <c r="A75" s="247" t="s">
        <v>678</v>
      </c>
      <c r="B75" s="248" t="s">
        <v>785</v>
      </c>
      <c r="C75" s="242" t="s">
        <v>426</v>
      </c>
      <c r="D75" s="404">
        <v>315</v>
      </c>
      <c r="F75" s="228"/>
      <c r="G75" s="228"/>
    </row>
    <row r="76" spans="1:7" x14ac:dyDescent="0.3">
      <c r="A76" s="247" t="s">
        <v>467</v>
      </c>
      <c r="B76" s="248" t="s">
        <v>731</v>
      </c>
      <c r="C76" s="242" t="s">
        <v>503</v>
      </c>
      <c r="D76" s="404">
        <v>395</v>
      </c>
      <c r="F76" s="228"/>
      <c r="G76" s="228"/>
    </row>
    <row r="77" spans="1:7" x14ac:dyDescent="0.3">
      <c r="A77" s="247" t="s">
        <v>681</v>
      </c>
      <c r="B77" s="248" t="s">
        <v>239</v>
      </c>
      <c r="C77" s="242" t="s">
        <v>733</v>
      </c>
      <c r="D77" s="404">
        <v>125</v>
      </c>
      <c r="F77" s="228"/>
      <c r="G77" s="228"/>
    </row>
    <row r="78" spans="1:7" x14ac:dyDescent="0.3">
      <c r="A78" s="247" t="s">
        <v>682</v>
      </c>
      <c r="B78" s="248" t="s">
        <v>690</v>
      </c>
      <c r="C78" s="242" t="s">
        <v>394</v>
      </c>
      <c r="D78" s="404">
        <v>105</v>
      </c>
      <c r="F78" s="228"/>
      <c r="G78" s="228"/>
    </row>
    <row r="79" spans="1:7" x14ac:dyDescent="0.3">
      <c r="A79" s="247" t="s">
        <v>683</v>
      </c>
      <c r="B79" s="248" t="s">
        <v>692</v>
      </c>
      <c r="C79" s="242" t="s">
        <v>693</v>
      </c>
      <c r="D79" s="404">
        <v>340</v>
      </c>
      <c r="F79" s="228"/>
      <c r="G79" s="228"/>
    </row>
    <row r="80" spans="1:7" x14ac:dyDescent="0.3">
      <c r="A80" s="247" t="s">
        <v>450</v>
      </c>
      <c r="B80" s="248" t="s">
        <v>735</v>
      </c>
      <c r="C80" s="242" t="s">
        <v>736</v>
      </c>
      <c r="D80" s="404">
        <v>365</v>
      </c>
      <c r="F80" s="228"/>
      <c r="G80" s="228"/>
    </row>
    <row r="81" spans="1:7" x14ac:dyDescent="0.3">
      <c r="A81" s="247" t="s">
        <v>454</v>
      </c>
      <c r="B81" s="248" t="s">
        <v>787</v>
      </c>
      <c r="C81" s="242" t="s">
        <v>391</v>
      </c>
      <c r="D81" s="404">
        <v>185</v>
      </c>
      <c r="F81" s="228"/>
      <c r="G81" s="228"/>
    </row>
    <row r="82" spans="1:7" x14ac:dyDescent="0.3">
      <c r="A82" s="247" t="s">
        <v>684</v>
      </c>
      <c r="B82" s="248" t="s">
        <v>789</v>
      </c>
      <c r="C82" s="242" t="s">
        <v>391</v>
      </c>
      <c r="D82" s="404">
        <v>185</v>
      </c>
      <c r="F82" s="228"/>
      <c r="G82" s="228"/>
    </row>
    <row r="83" spans="1:7" ht="31.2" x14ac:dyDescent="0.3">
      <c r="A83" s="247" t="s">
        <v>405</v>
      </c>
      <c r="B83" s="248" t="s">
        <v>892</v>
      </c>
      <c r="C83" s="242" t="s">
        <v>394</v>
      </c>
      <c r="D83" s="404">
        <v>1050</v>
      </c>
      <c r="F83" s="228"/>
      <c r="G83" s="228"/>
    </row>
    <row r="84" spans="1:7" ht="31.2" x14ac:dyDescent="0.3">
      <c r="A84" s="247" t="s">
        <v>685</v>
      </c>
      <c r="B84" s="248" t="s">
        <v>893</v>
      </c>
      <c r="C84" s="242" t="s">
        <v>391</v>
      </c>
      <c r="D84" s="404">
        <v>525</v>
      </c>
      <c r="F84" s="228"/>
      <c r="G84" s="228"/>
    </row>
    <row r="85" spans="1:7" ht="31.2" x14ac:dyDescent="0.3">
      <c r="A85" s="247" t="s">
        <v>457</v>
      </c>
      <c r="B85" s="248" t="s">
        <v>894</v>
      </c>
      <c r="C85" s="242" t="s">
        <v>391</v>
      </c>
      <c r="D85" s="404">
        <v>525</v>
      </c>
      <c r="F85" s="228"/>
      <c r="G85" s="228"/>
    </row>
    <row r="86" spans="1:7" ht="31.2" x14ac:dyDescent="0.3">
      <c r="A86" s="247" t="s">
        <v>726</v>
      </c>
      <c r="B86" s="248" t="s">
        <v>895</v>
      </c>
      <c r="C86" s="242" t="s">
        <v>795</v>
      </c>
      <c r="D86" s="404">
        <v>630</v>
      </c>
      <c r="F86" s="228"/>
      <c r="G86" s="228"/>
    </row>
    <row r="87" spans="1:7" ht="31.2" x14ac:dyDescent="0.3">
      <c r="A87" s="247" t="s">
        <v>759</v>
      </c>
      <c r="B87" s="248" t="s">
        <v>896</v>
      </c>
      <c r="C87" s="242" t="s">
        <v>391</v>
      </c>
      <c r="D87" s="404">
        <v>260</v>
      </c>
      <c r="F87" s="228"/>
      <c r="G87" s="228"/>
    </row>
    <row r="88" spans="1:7" ht="31.2" x14ac:dyDescent="0.3">
      <c r="A88" s="247" t="s">
        <v>761</v>
      </c>
      <c r="B88" s="248" t="s">
        <v>897</v>
      </c>
      <c r="C88" s="242" t="s">
        <v>391</v>
      </c>
      <c r="D88" s="404">
        <v>365</v>
      </c>
      <c r="F88" s="228"/>
      <c r="G88" s="228"/>
    </row>
    <row r="89" spans="1:7" x14ac:dyDescent="0.3">
      <c r="A89" s="247" t="s">
        <v>763</v>
      </c>
      <c r="B89" s="248" t="s">
        <v>796</v>
      </c>
      <c r="C89" s="242" t="s">
        <v>391</v>
      </c>
      <c r="D89" s="404">
        <v>525</v>
      </c>
      <c r="F89" s="228"/>
      <c r="G89" s="228"/>
    </row>
    <row r="90" spans="1:7" x14ac:dyDescent="0.3">
      <c r="A90" s="247" t="s">
        <v>765</v>
      </c>
      <c r="B90" s="248" t="s">
        <v>342</v>
      </c>
      <c r="C90" s="242" t="s">
        <v>391</v>
      </c>
      <c r="D90" s="404">
        <v>210</v>
      </c>
      <c r="F90" s="228"/>
      <c r="G90" s="228"/>
    </row>
    <row r="91" spans="1:7" x14ac:dyDescent="0.3">
      <c r="A91" s="247" t="s">
        <v>768</v>
      </c>
      <c r="B91" s="248" t="s">
        <v>698</v>
      </c>
      <c r="C91" s="242" t="s">
        <v>391</v>
      </c>
      <c r="D91" s="404">
        <v>315</v>
      </c>
      <c r="F91" s="228"/>
      <c r="G91" s="228"/>
    </row>
    <row r="92" spans="1:7" x14ac:dyDescent="0.3">
      <c r="A92" s="247" t="s">
        <v>770</v>
      </c>
      <c r="B92" s="248" t="s">
        <v>798</v>
      </c>
      <c r="C92" s="242" t="s">
        <v>417</v>
      </c>
      <c r="D92" s="404">
        <v>285</v>
      </c>
      <c r="F92" s="228"/>
      <c r="G92" s="228"/>
    </row>
    <row r="93" spans="1:7" x14ac:dyDescent="0.3">
      <c r="A93" s="247" t="s">
        <v>728</v>
      </c>
      <c r="B93" s="248" t="s">
        <v>739</v>
      </c>
      <c r="C93" s="242" t="s">
        <v>419</v>
      </c>
      <c r="D93" s="404">
        <v>260</v>
      </c>
      <c r="F93" s="228"/>
      <c r="G93" s="228"/>
    </row>
    <row r="94" spans="1:7" x14ac:dyDescent="0.3">
      <c r="A94" s="247" t="s">
        <v>772</v>
      </c>
      <c r="B94" s="248" t="s">
        <v>740</v>
      </c>
      <c r="C94" s="242" t="s">
        <v>391</v>
      </c>
      <c r="D94" s="404">
        <v>350</v>
      </c>
      <c r="F94" s="228"/>
      <c r="G94" s="228"/>
    </row>
    <row r="95" spans="1:7" x14ac:dyDescent="0.3">
      <c r="A95" s="247" t="s">
        <v>774</v>
      </c>
      <c r="B95" s="248" t="s">
        <v>799</v>
      </c>
      <c r="C95" s="242" t="s">
        <v>391</v>
      </c>
      <c r="D95" s="404">
        <v>260</v>
      </c>
      <c r="F95" s="228"/>
      <c r="G95" s="228"/>
    </row>
    <row r="96" spans="1:7" x14ac:dyDescent="0.3">
      <c r="A96" s="247" t="s">
        <v>776</v>
      </c>
      <c r="B96" s="248" t="s">
        <v>742</v>
      </c>
      <c r="C96" s="242" t="s">
        <v>743</v>
      </c>
      <c r="D96" s="404">
        <v>265</v>
      </c>
      <c r="F96" s="228"/>
      <c r="G96" s="228"/>
    </row>
    <row r="97" spans="1:7" x14ac:dyDescent="0.3">
      <c r="A97" s="247" t="s">
        <v>777</v>
      </c>
      <c r="B97" s="248" t="s">
        <v>744</v>
      </c>
      <c r="C97" s="242" t="s">
        <v>745</v>
      </c>
      <c r="D97" s="404">
        <v>175</v>
      </c>
      <c r="F97" s="228"/>
      <c r="G97" s="228"/>
    </row>
    <row r="98" spans="1:7" x14ac:dyDescent="0.3">
      <c r="A98" s="247" t="s">
        <v>687</v>
      </c>
      <c r="B98" s="248" t="s">
        <v>800</v>
      </c>
      <c r="C98" s="242" t="s">
        <v>422</v>
      </c>
      <c r="D98" s="404">
        <v>260</v>
      </c>
      <c r="F98" s="228"/>
      <c r="G98" s="228"/>
    </row>
    <row r="99" spans="1:7" x14ac:dyDescent="0.3">
      <c r="A99" s="247" t="s">
        <v>778</v>
      </c>
      <c r="B99" s="248" t="s">
        <v>701</v>
      </c>
      <c r="C99" s="242" t="s">
        <v>391</v>
      </c>
      <c r="D99" s="404">
        <v>175</v>
      </c>
      <c r="F99" s="228"/>
      <c r="G99" s="228"/>
    </row>
    <row r="100" spans="1:7" x14ac:dyDescent="0.3">
      <c r="A100" s="247" t="s">
        <v>688</v>
      </c>
      <c r="B100" s="248" t="s">
        <v>746</v>
      </c>
      <c r="C100" s="242" t="s">
        <v>391</v>
      </c>
      <c r="D100" s="404">
        <v>525</v>
      </c>
      <c r="F100" s="228"/>
      <c r="G100" s="228"/>
    </row>
    <row r="101" spans="1:7" x14ac:dyDescent="0.3">
      <c r="A101" s="247" t="s">
        <v>779</v>
      </c>
      <c r="B101" s="248" t="s">
        <v>703</v>
      </c>
      <c r="C101" s="242" t="s">
        <v>453</v>
      </c>
      <c r="D101" s="404">
        <v>130</v>
      </c>
      <c r="F101" s="228"/>
      <c r="G101" s="228"/>
    </row>
    <row r="102" spans="1:7" x14ac:dyDescent="0.3">
      <c r="A102" s="247" t="s">
        <v>782</v>
      </c>
      <c r="B102" s="248" t="s">
        <v>803</v>
      </c>
      <c r="C102" s="242" t="s">
        <v>781</v>
      </c>
      <c r="D102" s="404">
        <v>330</v>
      </c>
      <c r="F102" s="228"/>
      <c r="G102" s="228"/>
    </row>
    <row r="103" spans="1:7" x14ac:dyDescent="0.3">
      <c r="A103" s="247" t="s">
        <v>783</v>
      </c>
      <c r="B103" s="248" t="s">
        <v>261</v>
      </c>
      <c r="C103" s="242" t="s">
        <v>408</v>
      </c>
      <c r="D103" s="404">
        <v>525</v>
      </c>
      <c r="F103" s="228"/>
      <c r="G103" s="228"/>
    </row>
    <row r="104" spans="1:7" x14ac:dyDescent="0.3">
      <c r="A104" s="247" t="s">
        <v>784</v>
      </c>
      <c r="B104" s="248" t="s">
        <v>749</v>
      </c>
      <c r="C104" s="242" t="s">
        <v>408</v>
      </c>
      <c r="D104" s="404">
        <v>275</v>
      </c>
      <c r="F104" s="228"/>
      <c r="G104" s="228"/>
    </row>
    <row r="105" spans="1:7" x14ac:dyDescent="0.3">
      <c r="A105" s="247" t="s">
        <v>730</v>
      </c>
      <c r="B105" s="248" t="s">
        <v>705</v>
      </c>
      <c r="C105" s="242" t="s">
        <v>408</v>
      </c>
      <c r="D105" s="404">
        <v>170</v>
      </c>
      <c r="F105" s="228"/>
      <c r="G105" s="228"/>
    </row>
    <row r="106" spans="1:7" x14ac:dyDescent="0.3">
      <c r="A106" s="247" t="s">
        <v>732</v>
      </c>
      <c r="B106" s="248" t="s">
        <v>805</v>
      </c>
      <c r="C106" s="242" t="s">
        <v>408</v>
      </c>
      <c r="D106" s="404">
        <v>210</v>
      </c>
      <c r="F106" s="228"/>
      <c r="G106" s="228"/>
    </row>
    <row r="107" spans="1:7" x14ac:dyDescent="0.3">
      <c r="A107" s="247" t="s">
        <v>689</v>
      </c>
      <c r="B107" s="248" t="s">
        <v>806</v>
      </c>
      <c r="C107" s="242" t="s">
        <v>391</v>
      </c>
      <c r="D107" s="404">
        <v>290</v>
      </c>
      <c r="F107" s="228"/>
      <c r="G107" s="228"/>
    </row>
    <row r="108" spans="1:7" ht="31.2" x14ac:dyDescent="0.3">
      <c r="A108" s="247" t="s">
        <v>691</v>
      </c>
      <c r="B108" s="248" t="s">
        <v>808</v>
      </c>
      <c r="C108" s="242" t="s">
        <v>391</v>
      </c>
      <c r="D108" s="404">
        <v>395</v>
      </c>
      <c r="F108" s="228"/>
      <c r="G108" s="228"/>
    </row>
    <row r="109" spans="1:7" x14ac:dyDescent="0.3">
      <c r="A109" s="247" t="s">
        <v>734</v>
      </c>
      <c r="B109" s="248" t="s">
        <v>812</v>
      </c>
      <c r="C109" s="242" t="s">
        <v>440</v>
      </c>
      <c r="D109" s="404">
        <v>420</v>
      </c>
      <c r="F109" s="228"/>
      <c r="G109" s="228"/>
    </row>
    <row r="110" spans="1:7" ht="31.2" x14ac:dyDescent="0.3">
      <c r="A110" s="247" t="s">
        <v>786</v>
      </c>
      <c r="B110" s="248" t="s">
        <v>302</v>
      </c>
      <c r="C110" s="35" t="s">
        <v>394</v>
      </c>
      <c r="D110" s="404">
        <v>260</v>
      </c>
      <c r="F110" s="228"/>
      <c r="G110" s="228"/>
    </row>
    <row r="111" spans="1:7" x14ac:dyDescent="0.3">
      <c r="A111" s="247" t="s">
        <v>788</v>
      </c>
      <c r="B111" s="248" t="s">
        <v>816</v>
      </c>
      <c r="C111" s="242" t="s">
        <v>391</v>
      </c>
      <c r="D111" s="404">
        <v>130</v>
      </c>
      <c r="F111" s="228"/>
      <c r="G111" s="228"/>
    </row>
    <row r="112" spans="1:7" ht="31.2" x14ac:dyDescent="0.3">
      <c r="A112" s="247" t="s">
        <v>758</v>
      </c>
      <c r="B112" s="248" t="s">
        <v>672</v>
      </c>
      <c r="C112" s="242" t="s">
        <v>391</v>
      </c>
      <c r="D112" s="404">
        <v>220</v>
      </c>
      <c r="F112" s="228"/>
      <c r="G112" s="228"/>
    </row>
    <row r="113" spans="1:7" x14ac:dyDescent="0.3">
      <c r="A113" s="247" t="s">
        <v>790</v>
      </c>
      <c r="B113" s="248" t="s">
        <v>819</v>
      </c>
      <c r="C113" s="242" t="s">
        <v>391</v>
      </c>
      <c r="D113" s="404">
        <v>130</v>
      </c>
      <c r="F113" s="228"/>
      <c r="G113" s="228"/>
    </row>
    <row r="114" spans="1:7" x14ac:dyDescent="0.3">
      <c r="A114" s="247" t="s">
        <v>791</v>
      </c>
      <c r="B114" s="248" t="s">
        <v>673</v>
      </c>
      <c r="C114" s="242" t="s">
        <v>391</v>
      </c>
      <c r="D114" s="404">
        <v>260</v>
      </c>
      <c r="F114" s="228"/>
      <c r="G114" s="228"/>
    </row>
    <row r="115" spans="1:7" x14ac:dyDescent="0.3">
      <c r="A115" s="247" t="s">
        <v>737</v>
      </c>
      <c r="B115" s="248" t="s">
        <v>708</v>
      </c>
      <c r="C115" s="242" t="s">
        <v>391</v>
      </c>
      <c r="D115" s="404">
        <v>155</v>
      </c>
      <c r="F115" s="228"/>
      <c r="G115" s="228"/>
    </row>
    <row r="116" spans="1:7" ht="31.2" x14ac:dyDescent="0.3">
      <c r="A116" s="247" t="s">
        <v>792</v>
      </c>
      <c r="B116" s="248" t="s">
        <v>821</v>
      </c>
      <c r="C116" s="242" t="s">
        <v>408</v>
      </c>
      <c r="D116" s="404">
        <v>130</v>
      </c>
      <c r="F116" s="228"/>
      <c r="G116" s="228"/>
    </row>
    <row r="117" spans="1:7" ht="31.2" x14ac:dyDescent="0.3">
      <c r="A117" s="247" t="s">
        <v>793</v>
      </c>
      <c r="B117" s="248" t="s">
        <v>823</v>
      </c>
      <c r="C117" s="242" t="s">
        <v>391</v>
      </c>
      <c r="D117" s="404">
        <v>260</v>
      </c>
      <c r="F117" s="228"/>
      <c r="G117" s="228"/>
    </row>
    <row r="118" spans="1:7" x14ac:dyDescent="0.3">
      <c r="A118" s="247" t="s">
        <v>794</v>
      </c>
      <c r="B118" s="248" t="s">
        <v>262</v>
      </c>
      <c r="C118" s="242" t="s">
        <v>391</v>
      </c>
      <c r="D118" s="404">
        <v>260</v>
      </c>
      <c r="F118" s="228"/>
      <c r="G118" s="228"/>
    </row>
    <row r="119" spans="1:7" x14ac:dyDescent="0.3">
      <c r="A119" s="247" t="s">
        <v>694</v>
      </c>
      <c r="B119" s="248" t="s">
        <v>825</v>
      </c>
      <c r="C119" s="242" t="s">
        <v>391</v>
      </c>
      <c r="D119" s="404">
        <v>475</v>
      </c>
      <c r="F119" s="228"/>
      <c r="G119" s="228"/>
    </row>
    <row r="120" spans="1:7" x14ac:dyDescent="0.3">
      <c r="A120" s="247" t="s">
        <v>696</v>
      </c>
      <c r="B120" s="248" t="s">
        <v>751</v>
      </c>
      <c r="C120" s="242" t="s">
        <v>391</v>
      </c>
      <c r="D120" s="404">
        <v>220</v>
      </c>
      <c r="F120" s="228"/>
      <c r="G120" s="228"/>
    </row>
    <row r="121" spans="1:7" ht="31.2" x14ac:dyDescent="0.3">
      <c r="A121" s="247" t="s">
        <v>697</v>
      </c>
      <c r="B121" s="248" t="s">
        <v>347</v>
      </c>
      <c r="C121" s="242" t="s">
        <v>391</v>
      </c>
      <c r="D121" s="404">
        <v>1050</v>
      </c>
      <c r="F121" s="228"/>
      <c r="G121" s="228"/>
    </row>
    <row r="122" spans="1:7" x14ac:dyDescent="0.3">
      <c r="A122" s="247" t="s">
        <v>797</v>
      </c>
      <c r="B122" s="248" t="s">
        <v>831</v>
      </c>
      <c r="C122" s="242" t="s">
        <v>391</v>
      </c>
      <c r="D122" s="404">
        <v>525</v>
      </c>
      <c r="F122" s="228"/>
      <c r="G122" s="228"/>
    </row>
    <row r="123" spans="1:7" x14ac:dyDescent="0.3">
      <c r="A123" s="247" t="s">
        <v>738</v>
      </c>
      <c r="B123" s="248" t="s">
        <v>753</v>
      </c>
      <c r="C123" s="242" t="s">
        <v>391</v>
      </c>
      <c r="D123" s="404">
        <v>345</v>
      </c>
      <c r="F123" s="228"/>
      <c r="G123" s="228"/>
    </row>
    <row r="124" spans="1:7" s="250" customFormat="1" ht="16.2" x14ac:dyDescent="0.35">
      <c r="A124" s="247" t="s">
        <v>699</v>
      </c>
      <c r="B124" s="248" t="s">
        <v>710</v>
      </c>
      <c r="C124" s="268" t="s">
        <v>422</v>
      </c>
      <c r="D124" s="404">
        <v>40</v>
      </c>
      <c r="E124" s="468"/>
    </row>
    <row r="125" spans="1:7" s="250" customFormat="1" ht="46.8" x14ac:dyDescent="0.35">
      <c r="A125" s="247" t="s">
        <v>741</v>
      </c>
      <c r="B125" s="248" t="s">
        <v>712</v>
      </c>
      <c r="C125" s="268" t="s">
        <v>422</v>
      </c>
      <c r="D125" s="404">
        <v>0</v>
      </c>
    </row>
    <row r="126" spans="1:7" s="250" customFormat="1" ht="16.2" x14ac:dyDescent="0.35">
      <c r="A126" s="316" t="s">
        <v>170</v>
      </c>
      <c r="B126" s="306" t="s">
        <v>179</v>
      </c>
      <c r="C126" s="268" t="s">
        <v>391</v>
      </c>
      <c r="D126" s="404">
        <v>80</v>
      </c>
      <c r="E126" s="468"/>
    </row>
    <row r="127" spans="1:7" s="250" customFormat="1" ht="16.2" x14ac:dyDescent="0.35">
      <c r="A127" s="316" t="s">
        <v>171</v>
      </c>
      <c r="B127" s="306" t="s">
        <v>180</v>
      </c>
      <c r="C127" s="268" t="s">
        <v>391</v>
      </c>
      <c r="D127" s="404">
        <v>140</v>
      </c>
      <c r="E127" s="468"/>
    </row>
    <row r="128" spans="1:7" s="250" customFormat="1" ht="31.2" x14ac:dyDescent="0.35">
      <c r="A128" s="247" t="s">
        <v>700</v>
      </c>
      <c r="B128" s="248" t="s">
        <v>714</v>
      </c>
      <c r="C128" s="268" t="s">
        <v>715</v>
      </c>
      <c r="D128" s="404">
        <v>115</v>
      </c>
      <c r="E128" s="468"/>
    </row>
    <row r="129" spans="1:7" s="250" customFormat="1" ht="16.2" x14ac:dyDescent="0.35">
      <c r="A129" s="247" t="s">
        <v>702</v>
      </c>
      <c r="B129" s="248" t="s">
        <v>718</v>
      </c>
      <c r="C129" s="268" t="s">
        <v>408</v>
      </c>
      <c r="D129" s="404">
        <v>105</v>
      </c>
      <c r="E129" s="468"/>
    </row>
    <row r="130" spans="1:7" s="250" customFormat="1" ht="16.2" x14ac:dyDescent="0.35">
      <c r="A130" s="247" t="s">
        <v>801</v>
      </c>
      <c r="B130" s="248" t="s">
        <v>348</v>
      </c>
      <c r="C130" s="268" t="s">
        <v>408</v>
      </c>
      <c r="D130" s="404">
        <v>0</v>
      </c>
    </row>
    <row r="131" spans="1:7" s="250" customFormat="1" ht="16.2" x14ac:dyDescent="0.35">
      <c r="A131" s="247" t="s">
        <v>213</v>
      </c>
      <c r="B131" s="306" t="s">
        <v>212</v>
      </c>
      <c r="C131" s="268" t="s">
        <v>391</v>
      </c>
      <c r="D131" s="404">
        <v>250</v>
      </c>
      <c r="E131" s="468"/>
    </row>
    <row r="132" spans="1:7" s="250" customFormat="1" ht="16.2" x14ac:dyDescent="0.35">
      <c r="A132" s="247" t="s">
        <v>214</v>
      </c>
      <c r="B132" s="306" t="s">
        <v>305</v>
      </c>
      <c r="C132" s="268" t="s">
        <v>391</v>
      </c>
      <c r="D132" s="404">
        <v>280</v>
      </c>
      <c r="E132" s="468"/>
    </row>
    <row r="133" spans="1:7" s="250" customFormat="1" ht="31.2" x14ac:dyDescent="0.35">
      <c r="A133" s="247" t="s">
        <v>802</v>
      </c>
      <c r="B133" s="248" t="s">
        <v>860</v>
      </c>
      <c r="C133" s="268" t="s">
        <v>391</v>
      </c>
      <c r="D133" s="404">
        <v>290</v>
      </c>
      <c r="E133" s="468"/>
    </row>
    <row r="134" spans="1:7" s="250" customFormat="1" ht="31.2" x14ac:dyDescent="0.35">
      <c r="A134" s="247" t="s">
        <v>747</v>
      </c>
      <c r="B134" s="248" t="s">
        <v>862</v>
      </c>
      <c r="C134" s="268" t="s">
        <v>391</v>
      </c>
      <c r="D134" s="404">
        <v>225</v>
      </c>
      <c r="E134" s="468"/>
    </row>
    <row r="135" spans="1:7" s="250" customFormat="1" ht="31.2" x14ac:dyDescent="0.35">
      <c r="A135" s="247" t="s">
        <v>748</v>
      </c>
      <c r="B135" s="248" t="s">
        <v>864</v>
      </c>
      <c r="C135" s="268" t="s">
        <v>391</v>
      </c>
      <c r="D135" s="404">
        <v>175</v>
      </c>
      <c r="E135" s="468"/>
    </row>
    <row r="136" spans="1:7" s="250" customFormat="1" ht="16.2" x14ac:dyDescent="0.35">
      <c r="A136" s="247" t="s">
        <v>704</v>
      </c>
      <c r="B136" s="248" t="s">
        <v>720</v>
      </c>
      <c r="C136" s="268" t="s">
        <v>391</v>
      </c>
      <c r="D136" s="404">
        <v>40</v>
      </c>
      <c r="E136" s="468"/>
    </row>
    <row r="137" spans="1:7" s="250" customFormat="1" ht="31.2" x14ac:dyDescent="0.35">
      <c r="A137" s="247" t="s">
        <v>804</v>
      </c>
      <c r="B137" s="248" t="s">
        <v>722</v>
      </c>
      <c r="C137" s="268" t="s">
        <v>391</v>
      </c>
      <c r="D137" s="404">
        <v>200</v>
      </c>
      <c r="E137" s="468"/>
    </row>
    <row r="138" spans="1:7" s="250" customFormat="1" ht="31.2" x14ac:dyDescent="0.35">
      <c r="A138" s="247" t="s">
        <v>807</v>
      </c>
      <c r="B138" s="248" t="s">
        <v>766</v>
      </c>
      <c r="C138" s="268" t="s">
        <v>391</v>
      </c>
      <c r="D138" s="404">
        <v>700</v>
      </c>
      <c r="E138" s="468"/>
    </row>
    <row r="139" spans="1:7" ht="46.8" x14ac:dyDescent="0.3">
      <c r="A139" s="247" t="s">
        <v>809</v>
      </c>
      <c r="B139" s="248" t="s">
        <v>725</v>
      </c>
      <c r="C139" s="268" t="s">
        <v>391</v>
      </c>
      <c r="D139" s="404">
        <v>40</v>
      </c>
      <c r="F139" s="228"/>
      <c r="G139" s="228"/>
    </row>
    <row r="140" spans="1:7" x14ac:dyDescent="0.3">
      <c r="A140" s="247" t="s">
        <v>810</v>
      </c>
      <c r="B140" s="248" t="s">
        <v>866</v>
      </c>
      <c r="C140" s="268" t="s">
        <v>391</v>
      </c>
      <c r="D140" s="404">
        <v>630</v>
      </c>
      <c r="F140" s="228"/>
      <c r="G140" s="228"/>
    </row>
    <row r="141" spans="1:7" x14ac:dyDescent="0.3">
      <c r="A141" s="247" t="s">
        <v>811</v>
      </c>
      <c r="B141" s="248" t="s">
        <v>867</v>
      </c>
      <c r="C141" s="268" t="s">
        <v>391</v>
      </c>
      <c r="D141" s="404">
        <v>290</v>
      </c>
      <c r="F141" s="228"/>
      <c r="G141" s="228"/>
    </row>
    <row r="142" spans="1:7" x14ac:dyDescent="0.3">
      <c r="A142" s="247" t="s">
        <v>813</v>
      </c>
      <c r="B142" s="248" t="s">
        <v>869</v>
      </c>
      <c r="C142" s="268" t="s">
        <v>870</v>
      </c>
      <c r="D142" s="404">
        <v>210</v>
      </c>
      <c r="F142" s="228"/>
      <c r="G142" s="228"/>
    </row>
    <row r="143" spans="1:7" x14ac:dyDescent="0.3">
      <c r="A143" s="246" t="s">
        <v>163</v>
      </c>
      <c r="B143" s="257"/>
      <c r="C143" s="257"/>
      <c r="D143" s="404">
        <v>0</v>
      </c>
      <c r="E143" s="228"/>
      <c r="F143" s="228"/>
      <c r="G143" s="228"/>
    </row>
    <row r="144" spans="1:7" ht="46.8" x14ac:dyDescent="0.3">
      <c r="A144" s="247" t="s">
        <v>814</v>
      </c>
      <c r="B144" s="248" t="s">
        <v>13</v>
      </c>
      <c r="C144" s="242" t="s">
        <v>14</v>
      </c>
      <c r="D144" s="404">
        <v>2205</v>
      </c>
      <c r="F144" s="228"/>
      <c r="G144" s="228"/>
    </row>
    <row r="145" spans="1:7" x14ac:dyDescent="0.3">
      <c r="A145" s="247" t="s">
        <v>815</v>
      </c>
      <c r="B145" s="248" t="s">
        <v>349</v>
      </c>
      <c r="C145" s="242" t="s">
        <v>391</v>
      </c>
      <c r="D145" s="404">
        <v>565</v>
      </c>
      <c r="F145" s="228"/>
      <c r="G145" s="228"/>
    </row>
    <row r="146" spans="1:7" ht="31.2" x14ac:dyDescent="0.3">
      <c r="A146" s="247" t="s">
        <v>817</v>
      </c>
      <c r="B146" s="248" t="s">
        <v>15</v>
      </c>
      <c r="C146" s="242" t="s">
        <v>440</v>
      </c>
      <c r="D146" s="404">
        <v>505</v>
      </c>
      <c r="F146" s="228"/>
      <c r="G146" s="228"/>
    </row>
    <row r="147" spans="1:7" x14ac:dyDescent="0.3">
      <c r="A147" s="247" t="s">
        <v>818</v>
      </c>
      <c r="B147" s="248" t="s">
        <v>17</v>
      </c>
      <c r="C147" s="242" t="s">
        <v>391</v>
      </c>
      <c r="D147" s="404">
        <v>1470</v>
      </c>
      <c r="F147" s="228"/>
      <c r="G147" s="228"/>
    </row>
    <row r="148" spans="1:7" ht="31.2" x14ac:dyDescent="0.3">
      <c r="A148" s="247" t="s">
        <v>706</v>
      </c>
      <c r="B148" s="248" t="s">
        <v>19</v>
      </c>
      <c r="C148" s="242" t="s">
        <v>391</v>
      </c>
      <c r="D148" s="404">
        <v>725</v>
      </c>
      <c r="F148" s="228"/>
      <c r="G148" s="228"/>
    </row>
    <row r="149" spans="1:7" x14ac:dyDescent="0.3">
      <c r="A149" s="247" t="s">
        <v>707</v>
      </c>
      <c r="B149" s="248" t="s">
        <v>21</v>
      </c>
      <c r="C149" s="242" t="s">
        <v>432</v>
      </c>
      <c r="D149" s="404">
        <v>405</v>
      </c>
      <c r="F149" s="228"/>
      <c r="G149" s="228"/>
    </row>
    <row r="150" spans="1:7" ht="31.2" x14ac:dyDescent="0.3">
      <c r="A150" s="247" t="s">
        <v>820</v>
      </c>
      <c r="B150" s="248" t="s">
        <v>306</v>
      </c>
      <c r="C150" s="242" t="s">
        <v>391</v>
      </c>
      <c r="D150" s="404">
        <v>545</v>
      </c>
      <c r="F150" s="228"/>
      <c r="G150" s="228"/>
    </row>
    <row r="151" spans="1:7" ht="31.2" x14ac:dyDescent="0.3">
      <c r="A151" s="247" t="s">
        <v>822</v>
      </c>
      <c r="B151" s="248" t="s">
        <v>0</v>
      </c>
      <c r="C151" s="242" t="s">
        <v>391</v>
      </c>
      <c r="D151" s="404">
        <v>505</v>
      </c>
      <c r="F151" s="228"/>
      <c r="G151" s="228"/>
    </row>
    <row r="152" spans="1:7" x14ac:dyDescent="0.3">
      <c r="A152" s="247" t="s">
        <v>750</v>
      </c>
      <c r="B152" s="248" t="s">
        <v>872</v>
      </c>
      <c r="C152" s="242" t="s">
        <v>453</v>
      </c>
      <c r="D152" s="404">
        <v>0</v>
      </c>
      <c r="E152" s="228"/>
      <c r="F152" s="228"/>
      <c r="G152" s="228"/>
    </row>
    <row r="153" spans="1:7" ht="31.2" x14ac:dyDescent="0.3">
      <c r="A153" s="247" t="s">
        <v>62</v>
      </c>
      <c r="B153" s="248" t="s">
        <v>332</v>
      </c>
      <c r="C153" s="242" t="s">
        <v>391</v>
      </c>
      <c r="D153" s="404">
        <v>180</v>
      </c>
      <c r="F153" s="228"/>
      <c r="G153" s="228"/>
    </row>
    <row r="154" spans="1:7" ht="31.2" x14ac:dyDescent="0.3">
      <c r="A154" s="247" t="s">
        <v>63</v>
      </c>
      <c r="B154" s="248" t="s">
        <v>333</v>
      </c>
      <c r="C154" s="242" t="s">
        <v>391</v>
      </c>
      <c r="D154" s="404">
        <v>505</v>
      </c>
      <c r="F154" s="228"/>
      <c r="G154" s="228"/>
    </row>
    <row r="155" spans="1:7" ht="31.2" x14ac:dyDescent="0.3">
      <c r="A155" s="247" t="s">
        <v>824</v>
      </c>
      <c r="B155" s="248" t="s">
        <v>23</v>
      </c>
      <c r="C155" s="242" t="s">
        <v>391</v>
      </c>
      <c r="D155" s="404">
        <v>410</v>
      </c>
      <c r="F155" s="228"/>
      <c r="G155" s="228"/>
    </row>
    <row r="156" spans="1:7" ht="46.8" x14ac:dyDescent="0.3">
      <c r="A156" s="247" t="s">
        <v>826</v>
      </c>
      <c r="B156" s="248" t="s">
        <v>350</v>
      </c>
      <c r="C156" s="242" t="s">
        <v>733</v>
      </c>
      <c r="D156" s="404"/>
      <c r="F156" s="228"/>
      <c r="G156" s="228"/>
    </row>
    <row r="157" spans="1:7" ht="31.2" x14ac:dyDescent="0.3">
      <c r="A157" s="247" t="s">
        <v>351</v>
      </c>
      <c r="B157" s="248" t="s">
        <v>353</v>
      </c>
      <c r="C157" s="242" t="s">
        <v>391</v>
      </c>
      <c r="D157" s="404">
        <v>180</v>
      </c>
      <c r="F157" s="228"/>
      <c r="G157" s="228"/>
    </row>
    <row r="158" spans="1:7" ht="31.2" x14ac:dyDescent="0.3">
      <c r="A158" s="247" t="s">
        <v>352</v>
      </c>
      <c r="B158" s="248" t="s">
        <v>354</v>
      </c>
      <c r="C158" s="242" t="s">
        <v>391</v>
      </c>
      <c r="D158" s="404">
        <v>680</v>
      </c>
      <c r="F158" s="228"/>
      <c r="G158" s="228"/>
    </row>
    <row r="159" spans="1:7" ht="31.2" x14ac:dyDescent="0.3">
      <c r="A159" s="247" t="s">
        <v>760</v>
      </c>
      <c r="B159" s="248" t="s">
        <v>307</v>
      </c>
      <c r="C159" s="242" t="s">
        <v>903</v>
      </c>
      <c r="D159" s="404">
        <v>1310</v>
      </c>
      <c r="F159" s="228"/>
      <c r="G159" s="228"/>
    </row>
    <row r="160" spans="1:7" x14ac:dyDescent="0.3">
      <c r="A160" s="247" t="s">
        <v>827</v>
      </c>
      <c r="B160" s="248" t="s">
        <v>905</v>
      </c>
      <c r="C160" s="242" t="s">
        <v>456</v>
      </c>
      <c r="D160" s="404">
        <v>545</v>
      </c>
      <c r="F160" s="228"/>
      <c r="G160" s="228"/>
    </row>
    <row r="161" spans="1:7" x14ac:dyDescent="0.3">
      <c r="A161" s="247" t="s">
        <v>828</v>
      </c>
      <c r="B161" s="248" t="s">
        <v>67</v>
      </c>
      <c r="C161" s="242" t="s">
        <v>391</v>
      </c>
      <c r="D161" s="404">
        <v>620</v>
      </c>
      <c r="F161" s="228"/>
      <c r="G161" s="228"/>
    </row>
    <row r="162" spans="1:7" x14ac:dyDescent="0.3">
      <c r="A162" s="247" t="s">
        <v>829</v>
      </c>
      <c r="B162" s="248" t="s">
        <v>2</v>
      </c>
      <c r="C162" s="242" t="s">
        <v>391</v>
      </c>
      <c r="D162" s="404">
        <v>535</v>
      </c>
      <c r="F162" s="228"/>
      <c r="G162" s="228"/>
    </row>
    <row r="163" spans="1:7" ht="31.2" x14ac:dyDescent="0.3">
      <c r="A163" s="247" t="s">
        <v>830</v>
      </c>
      <c r="B163" s="248" t="s">
        <v>633</v>
      </c>
      <c r="C163" s="242" t="s">
        <v>503</v>
      </c>
      <c r="D163" s="404">
        <v>755</v>
      </c>
      <c r="F163" s="228"/>
      <c r="G163" s="228"/>
    </row>
    <row r="164" spans="1:7" x14ac:dyDescent="0.3">
      <c r="A164" s="247" t="s">
        <v>832</v>
      </c>
      <c r="B164" s="248" t="s">
        <v>4</v>
      </c>
      <c r="C164" s="242" t="s">
        <v>391</v>
      </c>
      <c r="D164" s="404">
        <v>345</v>
      </c>
      <c r="F164" s="228"/>
      <c r="G164" s="228"/>
    </row>
    <row r="165" spans="1:7" x14ac:dyDescent="0.3">
      <c r="A165" s="247" t="s">
        <v>752</v>
      </c>
      <c r="B165" s="248" t="s">
        <v>875</v>
      </c>
      <c r="C165" s="242" t="s">
        <v>715</v>
      </c>
      <c r="D165" s="404">
        <v>170</v>
      </c>
      <c r="F165" s="228"/>
      <c r="G165" s="228"/>
    </row>
    <row r="166" spans="1:7" x14ac:dyDescent="0.3">
      <c r="A166" s="247" t="s">
        <v>853</v>
      </c>
      <c r="B166" s="248" t="s">
        <v>6</v>
      </c>
      <c r="C166" s="242" t="s">
        <v>394</v>
      </c>
      <c r="D166" s="404">
        <v>260</v>
      </c>
      <c r="F166" s="228"/>
      <c r="G166" s="228"/>
    </row>
    <row r="167" spans="1:7" x14ac:dyDescent="0.3">
      <c r="A167" s="247" t="s">
        <v>854</v>
      </c>
      <c r="B167" s="248" t="s">
        <v>744</v>
      </c>
      <c r="C167" s="242" t="s">
        <v>745</v>
      </c>
      <c r="D167" s="404">
        <v>175</v>
      </c>
      <c r="F167" s="228"/>
      <c r="G167" s="228"/>
    </row>
    <row r="168" spans="1:7" x14ac:dyDescent="0.3">
      <c r="A168" s="247" t="s">
        <v>762</v>
      </c>
      <c r="B168" s="248" t="s">
        <v>798</v>
      </c>
      <c r="C168" s="242" t="s">
        <v>417</v>
      </c>
      <c r="D168" s="404">
        <v>340</v>
      </c>
      <c r="F168" s="228"/>
      <c r="G168" s="228"/>
    </row>
    <row r="169" spans="1:7" ht="31.2" x14ac:dyDescent="0.3">
      <c r="A169" s="247" t="s">
        <v>131</v>
      </c>
      <c r="B169" s="402" t="s">
        <v>132</v>
      </c>
      <c r="C169" s="242" t="s">
        <v>417</v>
      </c>
      <c r="D169" s="404">
        <v>65</v>
      </c>
      <c r="F169" s="228"/>
      <c r="G169" s="228"/>
    </row>
    <row r="170" spans="1:7" x14ac:dyDescent="0.3">
      <c r="A170" s="247" t="s">
        <v>709</v>
      </c>
      <c r="B170" s="248" t="s">
        <v>883</v>
      </c>
      <c r="C170" s="242" t="s">
        <v>419</v>
      </c>
      <c r="D170" s="404">
        <v>175</v>
      </c>
      <c r="F170" s="228"/>
      <c r="G170" s="228"/>
    </row>
    <row r="171" spans="1:7" x14ac:dyDescent="0.3">
      <c r="A171" s="247" t="s">
        <v>711</v>
      </c>
      <c r="B171" s="248" t="s">
        <v>44</v>
      </c>
      <c r="C171" s="242" t="s">
        <v>674</v>
      </c>
      <c r="D171" s="404">
        <v>700</v>
      </c>
      <c r="F171" s="228"/>
      <c r="G171" s="228"/>
    </row>
    <row r="172" spans="1:7" x14ac:dyDescent="0.3">
      <c r="A172" s="247" t="s">
        <v>855</v>
      </c>
      <c r="B172" s="248" t="s">
        <v>46</v>
      </c>
      <c r="C172" s="242" t="s">
        <v>47</v>
      </c>
      <c r="D172" s="404">
        <v>745</v>
      </c>
      <c r="F172" s="228"/>
      <c r="G172" s="228"/>
    </row>
    <row r="173" spans="1:7" ht="31.2" x14ac:dyDescent="0.3">
      <c r="A173" s="247" t="s">
        <v>856</v>
      </c>
      <c r="B173" s="248" t="s">
        <v>308</v>
      </c>
      <c r="C173" s="242" t="s">
        <v>908</v>
      </c>
      <c r="D173" s="404">
        <v>315</v>
      </c>
      <c r="F173" s="228"/>
      <c r="G173" s="228"/>
    </row>
    <row r="174" spans="1:7" x14ac:dyDescent="0.3">
      <c r="A174" s="247" t="s">
        <v>857</v>
      </c>
      <c r="B174" s="248" t="s">
        <v>8</v>
      </c>
      <c r="C174" s="242" t="s">
        <v>743</v>
      </c>
      <c r="D174" s="404">
        <v>450</v>
      </c>
      <c r="F174" s="228"/>
      <c r="G174" s="228"/>
    </row>
    <row r="175" spans="1:7" x14ac:dyDescent="0.3">
      <c r="A175" s="247" t="s">
        <v>713</v>
      </c>
      <c r="B175" s="248" t="s">
        <v>910</v>
      </c>
      <c r="C175" s="242" t="s">
        <v>408</v>
      </c>
      <c r="D175" s="404">
        <v>785</v>
      </c>
      <c r="F175" s="228"/>
      <c r="G175" s="228"/>
    </row>
    <row r="176" spans="1:7" x14ac:dyDescent="0.3">
      <c r="A176" s="247" t="s">
        <v>716</v>
      </c>
      <c r="B176" s="248" t="s">
        <v>912</v>
      </c>
      <c r="C176" s="242" t="s">
        <v>422</v>
      </c>
      <c r="D176" s="404">
        <v>890</v>
      </c>
      <c r="F176" s="228"/>
      <c r="G176" s="228"/>
    </row>
    <row r="177" spans="1:7" ht="31.2" x14ac:dyDescent="0.3">
      <c r="A177" s="247" t="s">
        <v>717</v>
      </c>
      <c r="B177" s="248" t="s">
        <v>915</v>
      </c>
      <c r="C177" s="35" t="s">
        <v>408</v>
      </c>
      <c r="D177" s="404">
        <v>785</v>
      </c>
      <c r="F177" s="228"/>
      <c r="G177" s="228"/>
    </row>
    <row r="178" spans="1:7" ht="31.2" x14ac:dyDescent="0.3">
      <c r="A178" s="247" t="s">
        <v>754</v>
      </c>
      <c r="B178" s="248" t="s">
        <v>76</v>
      </c>
      <c r="C178" s="242" t="s">
        <v>391</v>
      </c>
      <c r="D178" s="404">
        <v>260</v>
      </c>
      <c r="F178" s="228"/>
      <c r="G178" s="228"/>
    </row>
    <row r="179" spans="1:7" x14ac:dyDescent="0.3">
      <c r="A179" s="247" t="s">
        <v>859</v>
      </c>
      <c r="B179" s="248" t="s">
        <v>877</v>
      </c>
      <c r="C179" s="242" t="s">
        <v>408</v>
      </c>
      <c r="D179" s="404">
        <v>175</v>
      </c>
      <c r="F179" s="228"/>
      <c r="G179" s="228"/>
    </row>
    <row r="180" spans="1:7" ht="31.2" x14ac:dyDescent="0.3">
      <c r="A180" s="247" t="s">
        <v>861</v>
      </c>
      <c r="B180" s="248" t="s">
        <v>309</v>
      </c>
      <c r="C180" s="242" t="s">
        <v>391</v>
      </c>
      <c r="D180" s="404">
        <v>785</v>
      </c>
      <c r="F180" s="228"/>
      <c r="G180" s="228"/>
    </row>
    <row r="181" spans="1:7" x14ac:dyDescent="0.3">
      <c r="A181" s="247" t="s">
        <v>863</v>
      </c>
      <c r="B181" s="248" t="s">
        <v>49</v>
      </c>
      <c r="C181" s="242" t="s">
        <v>391</v>
      </c>
      <c r="D181" s="404">
        <v>540</v>
      </c>
      <c r="F181" s="228"/>
      <c r="G181" s="228"/>
    </row>
    <row r="182" spans="1:7" x14ac:dyDescent="0.3">
      <c r="A182" s="247" t="s">
        <v>719</v>
      </c>
      <c r="B182" s="248" t="s">
        <v>805</v>
      </c>
      <c r="C182" s="242" t="s">
        <v>391</v>
      </c>
      <c r="D182" s="404">
        <v>155</v>
      </c>
      <c r="F182" s="228"/>
      <c r="G182" s="228"/>
    </row>
    <row r="183" spans="1:7" x14ac:dyDescent="0.3">
      <c r="A183" s="247" t="s">
        <v>721</v>
      </c>
      <c r="B183" s="248" t="s">
        <v>918</v>
      </c>
      <c r="C183" s="242" t="s">
        <v>391</v>
      </c>
      <c r="D183" s="404">
        <v>335</v>
      </c>
      <c r="F183" s="228"/>
      <c r="G183" s="228"/>
    </row>
    <row r="184" spans="1:7" x14ac:dyDescent="0.3">
      <c r="A184" s="247" t="s">
        <v>723</v>
      </c>
      <c r="B184" s="248" t="s">
        <v>70</v>
      </c>
      <c r="C184" s="242" t="s">
        <v>391</v>
      </c>
      <c r="D184" s="404">
        <v>110</v>
      </c>
      <c r="F184" s="228"/>
      <c r="G184" s="228"/>
    </row>
    <row r="185" spans="1:7" x14ac:dyDescent="0.3">
      <c r="A185" s="247" t="s">
        <v>764</v>
      </c>
      <c r="B185" s="248" t="s">
        <v>80</v>
      </c>
      <c r="C185" s="242" t="s">
        <v>391</v>
      </c>
      <c r="D185" s="404">
        <v>315</v>
      </c>
      <c r="F185" s="228"/>
      <c r="G185" s="228"/>
    </row>
    <row r="186" spans="1:7" x14ac:dyDescent="0.3">
      <c r="A186" s="247" t="s">
        <v>724</v>
      </c>
      <c r="B186" s="248" t="s">
        <v>82</v>
      </c>
      <c r="C186" s="242" t="s">
        <v>391</v>
      </c>
      <c r="D186" s="404">
        <v>365</v>
      </c>
      <c r="F186" s="228"/>
      <c r="G186" s="228"/>
    </row>
    <row r="187" spans="1:7" x14ac:dyDescent="0.3">
      <c r="A187" s="247" t="s">
        <v>865</v>
      </c>
      <c r="B187" s="248" t="s">
        <v>886</v>
      </c>
      <c r="C187" s="242" t="s">
        <v>391</v>
      </c>
      <c r="D187" s="404">
        <v>130</v>
      </c>
      <c r="F187" s="228"/>
      <c r="G187" s="228"/>
    </row>
    <row r="188" spans="1:7" x14ac:dyDescent="0.3">
      <c r="A188" s="247" t="s">
        <v>868</v>
      </c>
      <c r="B188" s="248" t="s">
        <v>87</v>
      </c>
      <c r="C188" s="242" t="s">
        <v>391</v>
      </c>
      <c r="D188" s="404">
        <v>785</v>
      </c>
      <c r="F188" s="228"/>
      <c r="G188" s="228"/>
    </row>
    <row r="189" spans="1:7" x14ac:dyDescent="0.3">
      <c r="A189" s="247" t="s">
        <v>12</v>
      </c>
      <c r="B189" s="248" t="s">
        <v>51</v>
      </c>
      <c r="C189" s="242" t="s">
        <v>391</v>
      </c>
      <c r="D189" s="404">
        <v>1310</v>
      </c>
      <c r="F189" s="228"/>
      <c r="G189" s="228"/>
    </row>
    <row r="190" spans="1:7" x14ac:dyDescent="0.3">
      <c r="A190" s="247" t="s">
        <v>16</v>
      </c>
      <c r="B190" s="248" t="s">
        <v>54</v>
      </c>
      <c r="C190" s="242" t="s">
        <v>391</v>
      </c>
      <c r="D190" s="404">
        <v>175</v>
      </c>
      <c r="F190" s="228"/>
      <c r="G190" s="228"/>
    </row>
    <row r="191" spans="1:7" ht="31.2" x14ac:dyDescent="0.3">
      <c r="A191" s="247" t="s">
        <v>55</v>
      </c>
      <c r="B191" s="248" t="s">
        <v>888</v>
      </c>
      <c r="C191" s="268" t="s">
        <v>901</v>
      </c>
      <c r="D191" s="404">
        <v>130</v>
      </c>
      <c r="F191" s="228"/>
      <c r="G191" s="228"/>
    </row>
    <row r="192" spans="1:7" ht="31.2" x14ac:dyDescent="0.3">
      <c r="A192" s="247" t="s">
        <v>18</v>
      </c>
      <c r="B192" s="248" t="s">
        <v>879</v>
      </c>
      <c r="C192" s="268" t="s">
        <v>715</v>
      </c>
      <c r="D192" s="404">
        <v>155</v>
      </c>
      <c r="F192" s="228"/>
      <c r="G192" s="228"/>
    </row>
    <row r="193" spans="1:7" ht="31.2" x14ac:dyDescent="0.3">
      <c r="A193" s="247" t="s">
        <v>20</v>
      </c>
      <c r="B193" s="248" t="s">
        <v>310</v>
      </c>
      <c r="C193" s="268" t="s">
        <v>408</v>
      </c>
      <c r="D193" s="404">
        <v>785</v>
      </c>
      <c r="F193" s="228"/>
      <c r="G193" s="228"/>
    </row>
    <row r="194" spans="1:7" x14ac:dyDescent="0.3">
      <c r="A194" s="247" t="s">
        <v>22</v>
      </c>
      <c r="B194" s="248" t="s">
        <v>880</v>
      </c>
      <c r="C194" s="268" t="s">
        <v>391</v>
      </c>
      <c r="D194" s="404">
        <v>35</v>
      </c>
      <c r="F194" s="228"/>
      <c r="G194" s="228"/>
    </row>
    <row r="195" spans="1:7" ht="46.8" x14ac:dyDescent="0.3">
      <c r="A195" s="247" t="s">
        <v>920</v>
      </c>
      <c r="B195" s="248" t="s">
        <v>311</v>
      </c>
      <c r="C195" s="268" t="s">
        <v>391</v>
      </c>
      <c r="D195" s="404">
        <v>145</v>
      </c>
      <c r="F195" s="228"/>
      <c r="G195" s="228"/>
    </row>
    <row r="196" spans="1:7" ht="46.8" x14ac:dyDescent="0.3">
      <c r="A196" s="247" t="s">
        <v>64</v>
      </c>
      <c r="B196" s="248" t="s">
        <v>316</v>
      </c>
      <c r="C196" s="268" t="s">
        <v>391</v>
      </c>
      <c r="D196" s="404">
        <v>290</v>
      </c>
      <c r="F196" s="228"/>
      <c r="G196" s="228"/>
    </row>
    <row r="197" spans="1:7" ht="46.8" x14ac:dyDescent="0.3">
      <c r="A197" s="247" t="s">
        <v>871</v>
      </c>
      <c r="B197" s="248" t="s">
        <v>312</v>
      </c>
      <c r="C197" s="268" t="s">
        <v>391</v>
      </c>
      <c r="D197" s="404">
        <v>665</v>
      </c>
      <c r="F197" s="228"/>
      <c r="G197" s="228"/>
    </row>
    <row r="198" spans="1:7" ht="31.2" x14ac:dyDescent="0.3">
      <c r="A198" s="247" t="s">
        <v>65</v>
      </c>
      <c r="B198" s="248" t="s">
        <v>10</v>
      </c>
      <c r="C198" s="268" t="s">
        <v>11</v>
      </c>
      <c r="D198" s="404">
        <v>245</v>
      </c>
      <c r="F198" s="228"/>
      <c r="G198" s="228"/>
    </row>
    <row r="199" spans="1:7" x14ac:dyDescent="0.3">
      <c r="A199" s="247" t="s">
        <v>24</v>
      </c>
      <c r="B199" s="248" t="s">
        <v>881</v>
      </c>
      <c r="C199" s="35" t="s">
        <v>408</v>
      </c>
      <c r="D199" s="404">
        <v>90</v>
      </c>
      <c r="F199" s="228"/>
      <c r="G199" s="228"/>
    </row>
    <row r="200" spans="1:7" ht="31.2" x14ac:dyDescent="0.3">
      <c r="A200" s="247" t="s">
        <v>873</v>
      </c>
      <c r="B200" s="248" t="s">
        <v>355</v>
      </c>
      <c r="C200" s="268" t="s">
        <v>391</v>
      </c>
      <c r="D200" s="404">
        <v>225</v>
      </c>
      <c r="F200" s="228"/>
      <c r="G200" s="228"/>
    </row>
    <row r="201" spans="1:7" x14ac:dyDescent="0.3">
      <c r="A201" s="265" t="s">
        <v>91</v>
      </c>
      <c r="B201" s="265"/>
      <c r="C201" s="242"/>
      <c r="D201" s="404">
        <v>0</v>
      </c>
      <c r="E201" s="228"/>
      <c r="F201" s="228"/>
      <c r="G201" s="228"/>
    </row>
    <row r="202" spans="1:7" x14ac:dyDescent="0.3">
      <c r="A202" s="247" t="s">
        <v>874</v>
      </c>
      <c r="B202" s="248" t="s">
        <v>92</v>
      </c>
      <c r="C202" s="242" t="s">
        <v>408</v>
      </c>
      <c r="D202" s="404">
        <v>590</v>
      </c>
      <c r="F202" s="228"/>
      <c r="G202" s="228"/>
    </row>
    <row r="203" spans="1:7" x14ac:dyDescent="0.3">
      <c r="A203" s="247" t="s">
        <v>902</v>
      </c>
      <c r="B203" s="248" t="s">
        <v>93</v>
      </c>
      <c r="C203" s="242" t="s">
        <v>391</v>
      </c>
      <c r="D203" s="404">
        <v>560</v>
      </c>
      <c r="F203" s="228"/>
      <c r="G203" s="228"/>
    </row>
    <row r="204" spans="1:7" ht="46.8" x14ac:dyDescent="0.3">
      <c r="A204" s="247" t="s">
        <v>904</v>
      </c>
      <c r="B204" s="248" t="s">
        <v>94</v>
      </c>
      <c r="C204" s="242" t="s">
        <v>391</v>
      </c>
      <c r="D204" s="404">
        <v>1470</v>
      </c>
      <c r="F204" s="228"/>
      <c r="G204" s="228"/>
    </row>
    <row r="205" spans="1:7" x14ac:dyDescent="0.3">
      <c r="A205" s="247" t="s">
        <v>66</v>
      </c>
      <c r="B205" s="248" t="s">
        <v>95</v>
      </c>
      <c r="C205" s="242" t="s">
        <v>391</v>
      </c>
      <c r="D205" s="404">
        <v>1295</v>
      </c>
      <c r="F205" s="228"/>
      <c r="G205" s="228"/>
    </row>
    <row r="206" spans="1:7" x14ac:dyDescent="0.3">
      <c r="A206" s="247" t="s">
        <v>1</v>
      </c>
      <c r="B206" s="248" t="s">
        <v>96</v>
      </c>
      <c r="C206" s="242" t="s">
        <v>391</v>
      </c>
      <c r="D206" s="404">
        <v>500</v>
      </c>
      <c r="F206" s="228"/>
      <c r="G206" s="228"/>
    </row>
    <row r="207" spans="1:7" x14ac:dyDescent="0.3">
      <c r="A207" s="247" t="s">
        <v>68</v>
      </c>
      <c r="B207" s="248" t="s">
        <v>97</v>
      </c>
      <c r="C207" s="242" t="s">
        <v>391</v>
      </c>
      <c r="D207" s="404">
        <v>1735</v>
      </c>
      <c r="F207" s="228"/>
      <c r="G207" s="228"/>
    </row>
    <row r="208" spans="1:7" x14ac:dyDescent="0.3">
      <c r="A208" s="247" t="s">
        <v>71</v>
      </c>
      <c r="B208" s="248" t="s">
        <v>95</v>
      </c>
      <c r="C208" s="242" t="s">
        <v>391</v>
      </c>
      <c r="D208" s="404">
        <v>1590</v>
      </c>
      <c r="F208" s="228"/>
      <c r="G208" s="228"/>
    </row>
    <row r="209" spans="1:7" ht="31.2" x14ac:dyDescent="0.3">
      <c r="A209" s="247" t="s">
        <v>906</v>
      </c>
      <c r="B209" s="248" t="s">
        <v>98</v>
      </c>
      <c r="C209" s="242" t="s">
        <v>391</v>
      </c>
      <c r="D209" s="404">
        <v>1590</v>
      </c>
      <c r="F209" s="228"/>
      <c r="G209" s="228"/>
    </row>
    <row r="210" spans="1:7" x14ac:dyDescent="0.3">
      <c r="A210" s="247" t="s">
        <v>3</v>
      </c>
      <c r="B210" s="248" t="s">
        <v>95</v>
      </c>
      <c r="C210" s="242" t="s">
        <v>391</v>
      </c>
      <c r="D210" s="404">
        <v>1295</v>
      </c>
      <c r="F210" s="228"/>
      <c r="G210" s="228"/>
    </row>
    <row r="211" spans="1:7" x14ac:dyDescent="0.3">
      <c r="A211" s="246" t="s">
        <v>99</v>
      </c>
      <c r="B211" s="246"/>
      <c r="C211" s="257"/>
      <c r="D211" s="404">
        <v>0</v>
      </c>
      <c r="E211" s="228"/>
      <c r="F211" s="228"/>
      <c r="G211" s="228"/>
    </row>
    <row r="212" spans="1:7" ht="31.2" x14ac:dyDescent="0.3">
      <c r="A212" s="247" t="s">
        <v>5</v>
      </c>
      <c r="B212" s="248" t="s">
        <v>102</v>
      </c>
      <c r="C212" s="242" t="s">
        <v>391</v>
      </c>
      <c r="D212" s="404">
        <v>745</v>
      </c>
      <c r="F212" s="228"/>
      <c r="G212" s="228"/>
    </row>
    <row r="213" spans="1:7" ht="31.2" collapsed="1" x14ac:dyDescent="0.3">
      <c r="A213" s="247" t="s">
        <v>242</v>
      </c>
      <c r="B213" s="248" t="s">
        <v>250</v>
      </c>
      <c r="C213" s="242" t="s">
        <v>391</v>
      </c>
      <c r="D213" s="404">
        <v>890</v>
      </c>
      <c r="F213" s="228"/>
      <c r="G213" s="228"/>
    </row>
    <row r="214" spans="1:7" ht="46.8" x14ac:dyDescent="0.3">
      <c r="A214" s="247" t="s">
        <v>882</v>
      </c>
      <c r="B214" s="248" t="s">
        <v>330</v>
      </c>
      <c r="C214" s="242"/>
      <c r="D214" s="404">
        <v>0</v>
      </c>
      <c r="E214" s="228"/>
      <c r="F214" s="228"/>
      <c r="G214" s="228"/>
    </row>
    <row r="215" spans="1:7" x14ac:dyDescent="0.3">
      <c r="A215" s="247"/>
      <c r="B215" s="266"/>
      <c r="C215" s="242" t="s">
        <v>103</v>
      </c>
      <c r="D215" s="404">
        <v>3745</v>
      </c>
      <c r="F215" s="228"/>
      <c r="G215" s="228"/>
    </row>
    <row r="216" spans="1:7" x14ac:dyDescent="0.3">
      <c r="A216" s="247"/>
      <c r="B216" s="266"/>
      <c r="C216" s="242"/>
      <c r="D216" s="404">
        <v>0</v>
      </c>
      <c r="E216" s="228"/>
      <c r="F216" s="228"/>
      <c r="G216" s="228"/>
    </row>
    <row r="217" spans="1:7" ht="46.8" collapsed="1" x14ac:dyDescent="0.3">
      <c r="A217" s="247" t="s">
        <v>243</v>
      </c>
      <c r="B217" s="248" t="s">
        <v>154</v>
      </c>
      <c r="C217" s="242"/>
      <c r="D217" s="404">
        <v>0</v>
      </c>
      <c r="E217" s="228"/>
      <c r="F217" s="228"/>
      <c r="G217" s="228"/>
    </row>
    <row r="218" spans="1:7" x14ac:dyDescent="0.3">
      <c r="A218" s="247"/>
      <c r="B218" s="266"/>
      <c r="C218" s="242" t="s">
        <v>103</v>
      </c>
      <c r="D218" s="404">
        <v>4495</v>
      </c>
      <c r="F218" s="228"/>
      <c r="G218" s="228"/>
    </row>
    <row r="219" spans="1:7" x14ac:dyDescent="0.3">
      <c r="A219" s="247"/>
      <c r="B219" s="266"/>
      <c r="C219" s="242"/>
      <c r="D219" s="404">
        <v>0</v>
      </c>
      <c r="E219" s="228"/>
      <c r="F219" s="228"/>
      <c r="G219" s="228"/>
    </row>
    <row r="220" spans="1:7" ht="31.2" x14ac:dyDescent="0.3">
      <c r="A220" s="247" t="s">
        <v>43</v>
      </c>
      <c r="B220" s="248" t="s">
        <v>272</v>
      </c>
      <c r="C220" s="242"/>
      <c r="D220" s="404">
        <v>0</v>
      </c>
      <c r="E220" s="228"/>
      <c r="F220" s="228"/>
      <c r="G220" s="228"/>
    </row>
    <row r="221" spans="1:7" x14ac:dyDescent="0.3">
      <c r="A221" s="247"/>
      <c r="B221" s="266"/>
      <c r="C221" s="242" t="s">
        <v>104</v>
      </c>
      <c r="D221" s="404">
        <v>1100</v>
      </c>
      <c r="F221" s="228"/>
      <c r="G221" s="228"/>
    </row>
    <row r="222" spans="1:7" x14ac:dyDescent="0.3">
      <c r="A222" s="247"/>
      <c r="B222" s="266"/>
      <c r="C222" s="242"/>
      <c r="D222" s="404">
        <v>0</v>
      </c>
      <c r="E222" s="228"/>
      <c r="F222" s="228"/>
      <c r="G222" s="228"/>
    </row>
    <row r="223" spans="1:7" ht="46.8" x14ac:dyDescent="0.3">
      <c r="A223" s="247" t="s">
        <v>247</v>
      </c>
      <c r="B223" s="248" t="s">
        <v>244</v>
      </c>
      <c r="C223" s="242"/>
      <c r="D223" s="404">
        <v>0</v>
      </c>
      <c r="E223" s="228"/>
      <c r="F223" s="228"/>
      <c r="G223" s="228"/>
    </row>
    <row r="224" spans="1:7" x14ac:dyDescent="0.3">
      <c r="A224" s="247"/>
      <c r="B224" s="266"/>
      <c r="C224" s="242" t="s">
        <v>104</v>
      </c>
      <c r="D224" s="404">
        <v>1315</v>
      </c>
      <c r="F224" s="228"/>
      <c r="G224" s="228"/>
    </row>
    <row r="225" spans="1:7" x14ac:dyDescent="0.3">
      <c r="A225" s="247"/>
      <c r="B225" s="266"/>
      <c r="C225" s="242"/>
      <c r="D225" s="404">
        <v>0</v>
      </c>
      <c r="E225" s="228"/>
      <c r="F225" s="228"/>
      <c r="G225" s="228"/>
    </row>
    <row r="226" spans="1:7" ht="31.2" x14ac:dyDescent="0.3">
      <c r="A226" s="247" t="s">
        <v>45</v>
      </c>
      <c r="B226" s="248" t="s">
        <v>105</v>
      </c>
      <c r="C226" s="242" t="s">
        <v>106</v>
      </c>
      <c r="D226" s="404">
        <v>495</v>
      </c>
      <c r="F226" s="228"/>
      <c r="G226" s="228"/>
    </row>
    <row r="227" spans="1:7" ht="31.2" x14ac:dyDescent="0.3">
      <c r="A227" s="247" t="s">
        <v>246</v>
      </c>
      <c r="B227" s="248" t="s">
        <v>245</v>
      </c>
      <c r="C227" s="242" t="s">
        <v>106</v>
      </c>
      <c r="D227" s="404">
        <v>595</v>
      </c>
      <c r="F227" s="228"/>
      <c r="G227" s="228"/>
    </row>
    <row r="228" spans="1:7" ht="31.2" x14ac:dyDescent="0.3">
      <c r="A228" s="247" t="s">
        <v>907</v>
      </c>
      <c r="B228" s="248" t="s">
        <v>107</v>
      </c>
      <c r="C228" s="242" t="s">
        <v>391</v>
      </c>
      <c r="D228" s="404">
        <v>680</v>
      </c>
      <c r="F228" s="228"/>
      <c r="G228" s="228"/>
    </row>
    <row r="229" spans="1:7" ht="31.2" x14ac:dyDescent="0.3">
      <c r="A229" s="247" t="s">
        <v>249</v>
      </c>
      <c r="B229" s="248" t="s">
        <v>248</v>
      </c>
      <c r="C229" s="242" t="s">
        <v>391</v>
      </c>
      <c r="D229" s="404">
        <v>820</v>
      </c>
      <c r="F229" s="228"/>
      <c r="G229" s="228"/>
    </row>
    <row r="230" spans="1:7" ht="46.8" x14ac:dyDescent="0.3">
      <c r="A230" s="247" t="s">
        <v>73</v>
      </c>
      <c r="B230" s="248" t="s">
        <v>116</v>
      </c>
      <c r="C230" s="242" t="s">
        <v>115</v>
      </c>
      <c r="D230" s="404">
        <v>175</v>
      </c>
      <c r="F230" s="228"/>
      <c r="G230" s="228"/>
    </row>
    <row r="231" spans="1:7" ht="46.8" x14ac:dyDescent="0.3">
      <c r="A231" s="247" t="s">
        <v>909</v>
      </c>
      <c r="B231" s="248" t="s">
        <v>117</v>
      </c>
      <c r="C231" s="242" t="s">
        <v>391</v>
      </c>
      <c r="D231" s="404">
        <v>130</v>
      </c>
      <c r="F231" s="228"/>
      <c r="G231" s="228"/>
    </row>
    <row r="232" spans="1:7" ht="31.2" x14ac:dyDescent="0.3">
      <c r="A232" s="247" t="s">
        <v>911</v>
      </c>
      <c r="B232" s="248" t="s">
        <v>695</v>
      </c>
      <c r="C232" s="242" t="s">
        <v>120</v>
      </c>
      <c r="D232" s="404">
        <v>205</v>
      </c>
      <c r="F232" s="228"/>
      <c r="G232" s="228"/>
    </row>
    <row r="233" spans="1:7" ht="31.2" x14ac:dyDescent="0.3">
      <c r="A233" s="247" t="s">
        <v>913</v>
      </c>
      <c r="B233" s="248" t="s">
        <v>121</v>
      </c>
      <c r="C233" s="242" t="s">
        <v>391</v>
      </c>
      <c r="D233" s="404">
        <v>275</v>
      </c>
      <c r="F233" s="228"/>
      <c r="G233" s="228"/>
    </row>
    <row r="234" spans="1:7" x14ac:dyDescent="0.3">
      <c r="A234" s="247" t="s">
        <v>914</v>
      </c>
      <c r="B234" s="248" t="s">
        <v>174</v>
      </c>
      <c r="C234" s="242"/>
      <c r="D234" s="404">
        <v>0</v>
      </c>
      <c r="E234" s="228"/>
      <c r="F234" s="228"/>
      <c r="G234" s="228"/>
    </row>
    <row r="235" spans="1:7" x14ac:dyDescent="0.3">
      <c r="A235" s="247" t="s">
        <v>172</v>
      </c>
      <c r="B235" s="306" t="s">
        <v>176</v>
      </c>
      <c r="C235" s="242" t="s">
        <v>432</v>
      </c>
      <c r="D235" s="404">
        <v>765</v>
      </c>
      <c r="F235" s="228"/>
      <c r="G235" s="228"/>
    </row>
    <row r="236" spans="1:7" x14ac:dyDescent="0.3">
      <c r="A236" s="247" t="s">
        <v>177</v>
      </c>
      <c r="B236" s="306" t="s">
        <v>175</v>
      </c>
      <c r="C236" s="242" t="s">
        <v>391</v>
      </c>
      <c r="D236" s="404">
        <v>885</v>
      </c>
      <c r="F236" s="228"/>
      <c r="G236" s="228"/>
    </row>
    <row r="237" spans="1:7" x14ac:dyDescent="0.3">
      <c r="A237" s="247" t="s">
        <v>178</v>
      </c>
      <c r="B237" s="306" t="s">
        <v>341</v>
      </c>
      <c r="C237" s="242" t="s">
        <v>391</v>
      </c>
      <c r="D237" s="404">
        <v>970</v>
      </c>
      <c r="F237" s="228"/>
      <c r="G237" s="228"/>
    </row>
    <row r="238" spans="1:7" x14ac:dyDescent="0.3">
      <c r="A238" s="247" t="s">
        <v>75</v>
      </c>
      <c r="B238" s="248" t="s">
        <v>181</v>
      </c>
      <c r="C238" s="242"/>
      <c r="D238" s="404">
        <v>0</v>
      </c>
      <c r="E238" s="228"/>
      <c r="F238" s="228"/>
      <c r="G238" s="228"/>
    </row>
    <row r="239" spans="1:7" x14ac:dyDescent="0.3">
      <c r="A239" s="247" t="s">
        <v>182</v>
      </c>
      <c r="B239" s="306" t="s">
        <v>176</v>
      </c>
      <c r="C239" s="242" t="s">
        <v>432</v>
      </c>
      <c r="D239" s="404">
        <v>90</v>
      </c>
      <c r="F239" s="228"/>
      <c r="G239" s="228"/>
    </row>
    <row r="240" spans="1:7" x14ac:dyDescent="0.3">
      <c r="A240" s="247" t="s">
        <v>183</v>
      </c>
      <c r="B240" s="306" t="s">
        <v>175</v>
      </c>
      <c r="C240" s="242" t="s">
        <v>391</v>
      </c>
      <c r="D240" s="404">
        <v>115</v>
      </c>
      <c r="F240" s="228"/>
      <c r="G240" s="228"/>
    </row>
    <row r="241" spans="1:7" x14ac:dyDescent="0.3">
      <c r="A241" s="247" t="s">
        <v>184</v>
      </c>
      <c r="B241" s="306" t="s">
        <v>341</v>
      </c>
      <c r="C241" s="242" t="s">
        <v>391</v>
      </c>
      <c r="D241" s="404">
        <v>155</v>
      </c>
      <c r="F241" s="228"/>
      <c r="G241" s="228"/>
    </row>
    <row r="242" spans="1:7" ht="31.2" x14ac:dyDescent="0.3">
      <c r="A242" s="247" t="s">
        <v>876</v>
      </c>
      <c r="B242" s="248" t="s">
        <v>122</v>
      </c>
      <c r="C242" s="242" t="s">
        <v>120</v>
      </c>
      <c r="D242" s="404">
        <v>260</v>
      </c>
      <c r="F242" s="228"/>
      <c r="G242" s="228"/>
    </row>
    <row r="243" spans="1:7" ht="31.2" x14ac:dyDescent="0.3">
      <c r="A243" s="247" t="s">
        <v>77</v>
      </c>
      <c r="B243" s="248" t="s">
        <v>123</v>
      </c>
      <c r="C243" s="242" t="s">
        <v>115</v>
      </c>
      <c r="D243" s="404">
        <v>170</v>
      </c>
      <c r="F243" s="228"/>
      <c r="G243" s="228"/>
    </row>
    <row r="244" spans="1:7" ht="31.2" x14ac:dyDescent="0.3">
      <c r="A244" s="247" t="s">
        <v>48</v>
      </c>
      <c r="B244" s="248" t="s">
        <v>357</v>
      </c>
      <c r="C244" s="268"/>
      <c r="D244" s="404">
        <v>0</v>
      </c>
      <c r="E244" s="228"/>
      <c r="F244" s="228"/>
      <c r="G244" s="228"/>
    </row>
    <row r="245" spans="1:7" x14ac:dyDescent="0.3">
      <c r="A245" s="316" t="s">
        <v>188</v>
      </c>
      <c r="B245" s="306">
        <v>15</v>
      </c>
      <c r="C245" s="268" t="s">
        <v>432</v>
      </c>
      <c r="D245" s="404">
        <v>355</v>
      </c>
      <c r="F245" s="228"/>
      <c r="G245" s="228"/>
    </row>
    <row r="246" spans="1:7" x14ac:dyDescent="0.3">
      <c r="A246" s="316" t="s">
        <v>189</v>
      </c>
      <c r="B246" s="306">
        <v>20</v>
      </c>
      <c r="C246" s="268" t="s">
        <v>391</v>
      </c>
      <c r="D246" s="404">
        <v>405</v>
      </c>
      <c r="F246" s="228"/>
      <c r="G246" s="228"/>
    </row>
    <row r="247" spans="1:7" x14ac:dyDescent="0.3">
      <c r="A247" s="316" t="s">
        <v>190</v>
      </c>
      <c r="B247" s="306">
        <v>25</v>
      </c>
      <c r="C247" s="268" t="s">
        <v>391</v>
      </c>
      <c r="D247" s="404">
        <v>455</v>
      </c>
      <c r="F247" s="228"/>
      <c r="G247" s="228"/>
    </row>
    <row r="248" spans="1:7" x14ac:dyDescent="0.3">
      <c r="A248" s="316" t="s">
        <v>356</v>
      </c>
      <c r="B248" s="306">
        <v>32</v>
      </c>
      <c r="C248" s="242" t="s">
        <v>391</v>
      </c>
      <c r="D248" s="404">
        <v>470</v>
      </c>
      <c r="F248" s="228"/>
      <c r="G248" s="228"/>
    </row>
    <row r="249" spans="1:7" ht="31.2" x14ac:dyDescent="0.3">
      <c r="A249" s="316">
        <v>223</v>
      </c>
      <c r="B249" s="248" t="s">
        <v>359</v>
      </c>
      <c r="C249" s="268"/>
      <c r="D249" s="404">
        <v>0</v>
      </c>
      <c r="E249" s="228"/>
      <c r="F249" s="228"/>
      <c r="G249" s="228"/>
    </row>
    <row r="250" spans="1:7" x14ac:dyDescent="0.3">
      <c r="A250" s="316" t="s">
        <v>191</v>
      </c>
      <c r="B250" s="306">
        <v>15</v>
      </c>
      <c r="C250" s="268" t="s">
        <v>391</v>
      </c>
      <c r="D250" s="404">
        <v>620</v>
      </c>
      <c r="F250" s="228"/>
      <c r="G250" s="228"/>
    </row>
    <row r="251" spans="1:7" x14ac:dyDescent="0.3">
      <c r="A251" s="316" t="s">
        <v>192</v>
      </c>
      <c r="B251" s="306">
        <v>20</v>
      </c>
      <c r="C251" s="268" t="s">
        <v>391</v>
      </c>
      <c r="D251" s="404">
        <v>715</v>
      </c>
      <c r="F251" s="228"/>
      <c r="G251" s="228"/>
    </row>
    <row r="252" spans="1:7" x14ac:dyDescent="0.3">
      <c r="A252" s="316" t="s">
        <v>193</v>
      </c>
      <c r="B252" s="306">
        <v>25</v>
      </c>
      <c r="C252" s="268" t="s">
        <v>391</v>
      </c>
      <c r="D252" s="404">
        <v>735</v>
      </c>
      <c r="F252" s="228"/>
      <c r="G252" s="228"/>
    </row>
    <row r="253" spans="1:7" x14ac:dyDescent="0.3">
      <c r="A253" s="316" t="s">
        <v>360</v>
      </c>
      <c r="B253" s="306">
        <v>32</v>
      </c>
      <c r="C253" s="268"/>
      <c r="D253" s="404">
        <v>865</v>
      </c>
      <c r="F253" s="228"/>
      <c r="G253" s="228"/>
    </row>
    <row r="254" spans="1:7" x14ac:dyDescent="0.3">
      <c r="A254" s="316" t="s">
        <v>361</v>
      </c>
      <c r="B254" s="306" t="s">
        <v>362</v>
      </c>
      <c r="C254" s="268"/>
      <c r="D254" s="404">
        <v>1140</v>
      </c>
      <c r="F254" s="228"/>
      <c r="G254" s="228"/>
    </row>
    <row r="255" spans="1:7" ht="31.2" x14ac:dyDescent="0.3">
      <c r="A255" s="316">
        <v>224</v>
      </c>
      <c r="B255" s="248" t="s">
        <v>297</v>
      </c>
      <c r="C255" s="268"/>
      <c r="D255" s="404">
        <v>0</v>
      </c>
      <c r="E255" s="228"/>
      <c r="F255" s="228"/>
      <c r="G255" s="228"/>
    </row>
    <row r="256" spans="1:7" ht="31.2" x14ac:dyDescent="0.3">
      <c r="A256" s="316" t="s">
        <v>194</v>
      </c>
      <c r="B256" s="306">
        <v>15</v>
      </c>
      <c r="C256" s="268" t="s">
        <v>124</v>
      </c>
      <c r="D256" s="404">
        <v>225</v>
      </c>
      <c r="F256" s="228"/>
      <c r="G256" s="228"/>
    </row>
    <row r="257" spans="1:7" x14ac:dyDescent="0.3">
      <c r="A257" s="316" t="s">
        <v>195</v>
      </c>
      <c r="B257" s="306">
        <v>20</v>
      </c>
      <c r="C257" s="268" t="s">
        <v>391</v>
      </c>
      <c r="D257" s="404">
        <v>245</v>
      </c>
      <c r="F257" s="228"/>
      <c r="G257" s="228"/>
    </row>
    <row r="258" spans="1:7" x14ac:dyDescent="0.3">
      <c r="A258" s="316" t="s">
        <v>196</v>
      </c>
      <c r="B258" s="306">
        <v>25</v>
      </c>
      <c r="C258" s="268" t="s">
        <v>391</v>
      </c>
      <c r="D258" s="404">
        <v>280</v>
      </c>
      <c r="F258" s="228"/>
      <c r="G258" s="228"/>
    </row>
    <row r="259" spans="1:7" ht="31.2" x14ac:dyDescent="0.3">
      <c r="A259" s="316">
        <v>225</v>
      </c>
      <c r="B259" s="248" t="s">
        <v>298</v>
      </c>
      <c r="C259" s="268"/>
      <c r="D259" s="404">
        <v>0</v>
      </c>
      <c r="E259" s="228"/>
      <c r="F259" s="228"/>
      <c r="G259" s="228"/>
    </row>
    <row r="260" spans="1:7" ht="46.8" x14ac:dyDescent="0.3">
      <c r="A260" s="316" t="s">
        <v>197</v>
      </c>
      <c r="B260" s="306">
        <v>15</v>
      </c>
      <c r="C260" s="268" t="s">
        <v>125</v>
      </c>
      <c r="D260" s="404">
        <v>275</v>
      </c>
      <c r="F260" s="228"/>
      <c r="G260" s="228"/>
    </row>
    <row r="261" spans="1:7" x14ac:dyDescent="0.3">
      <c r="A261" s="316" t="s">
        <v>198</v>
      </c>
      <c r="B261" s="306">
        <v>20</v>
      </c>
      <c r="C261" s="268" t="s">
        <v>391</v>
      </c>
      <c r="D261" s="404">
        <v>315</v>
      </c>
      <c r="F261" s="228"/>
      <c r="G261" s="228"/>
    </row>
    <row r="262" spans="1:7" x14ac:dyDescent="0.3">
      <c r="A262" s="316" t="s">
        <v>199</v>
      </c>
      <c r="B262" s="306">
        <v>25</v>
      </c>
      <c r="C262" s="268" t="s">
        <v>391</v>
      </c>
      <c r="D262" s="404">
        <v>365</v>
      </c>
      <c r="F262" s="228"/>
      <c r="G262" s="228"/>
    </row>
    <row r="263" spans="1:7" ht="46.8" x14ac:dyDescent="0.3">
      <c r="A263" s="247" t="s">
        <v>79</v>
      </c>
      <c r="B263" s="241" t="s">
        <v>669</v>
      </c>
      <c r="C263" s="268" t="s">
        <v>408</v>
      </c>
      <c r="D263" s="404">
        <v>185</v>
      </c>
      <c r="F263" s="228"/>
      <c r="G263" s="228"/>
    </row>
    <row r="264" spans="1:7" ht="46.8" x14ac:dyDescent="0.3">
      <c r="A264" s="247" t="s">
        <v>81</v>
      </c>
      <c r="B264" s="248" t="s">
        <v>668</v>
      </c>
      <c r="C264" s="268" t="s">
        <v>391</v>
      </c>
      <c r="D264" s="404">
        <v>210</v>
      </c>
      <c r="F264" s="228"/>
      <c r="G264" s="228"/>
    </row>
    <row r="265" spans="1:7" ht="46.8" x14ac:dyDescent="0.3">
      <c r="A265" s="247" t="s">
        <v>83</v>
      </c>
      <c r="B265" s="248" t="s">
        <v>126</v>
      </c>
      <c r="C265" s="268" t="s">
        <v>408</v>
      </c>
      <c r="D265" s="404">
        <v>0</v>
      </c>
      <c r="E265" s="228"/>
      <c r="F265" s="228"/>
      <c r="G265" s="228"/>
    </row>
    <row r="266" spans="1:7" x14ac:dyDescent="0.3">
      <c r="A266" s="247" t="s">
        <v>200</v>
      </c>
      <c r="B266" s="306">
        <v>15</v>
      </c>
      <c r="C266" s="268" t="s">
        <v>391</v>
      </c>
      <c r="D266" s="404">
        <v>250</v>
      </c>
      <c r="F266" s="228"/>
      <c r="G266" s="228"/>
    </row>
    <row r="267" spans="1:7" x14ac:dyDescent="0.3">
      <c r="A267" s="247" t="s">
        <v>201</v>
      </c>
      <c r="B267" s="306">
        <v>20</v>
      </c>
      <c r="C267" s="268" t="s">
        <v>391</v>
      </c>
      <c r="D267" s="404">
        <v>275</v>
      </c>
      <c r="F267" s="228"/>
      <c r="G267" s="228"/>
    </row>
    <row r="268" spans="1:7" x14ac:dyDescent="0.3">
      <c r="A268" s="247" t="s">
        <v>202</v>
      </c>
      <c r="B268" s="306">
        <v>25</v>
      </c>
      <c r="C268" s="268" t="s">
        <v>391</v>
      </c>
      <c r="D268" s="404">
        <v>290</v>
      </c>
      <c r="F268" s="228"/>
      <c r="G268" s="228"/>
    </row>
    <row r="269" spans="1:7" ht="62.4" x14ac:dyDescent="0.3">
      <c r="A269" s="247" t="s">
        <v>884</v>
      </c>
      <c r="B269" s="248" t="s">
        <v>160</v>
      </c>
      <c r="C269" s="268"/>
      <c r="D269" s="404">
        <v>0</v>
      </c>
      <c r="E269" s="228"/>
      <c r="F269" s="228"/>
      <c r="G269" s="228"/>
    </row>
    <row r="270" spans="1:7" x14ac:dyDescent="0.3">
      <c r="A270" s="247" t="s">
        <v>203</v>
      </c>
      <c r="B270" s="306">
        <v>15</v>
      </c>
      <c r="C270" s="268" t="s">
        <v>391</v>
      </c>
      <c r="D270" s="404">
        <v>280</v>
      </c>
      <c r="F270" s="228"/>
      <c r="G270" s="228"/>
    </row>
    <row r="271" spans="1:7" x14ac:dyDescent="0.3">
      <c r="A271" s="247" t="s">
        <v>204</v>
      </c>
      <c r="B271" s="306">
        <v>20</v>
      </c>
      <c r="C271" s="268" t="s">
        <v>391</v>
      </c>
      <c r="D271" s="404">
        <v>300</v>
      </c>
      <c r="F271" s="228"/>
      <c r="G271" s="228"/>
    </row>
    <row r="272" spans="1:7" x14ac:dyDescent="0.3">
      <c r="A272" s="247" t="s">
        <v>205</v>
      </c>
      <c r="B272" s="306">
        <v>25</v>
      </c>
      <c r="C272" s="268" t="s">
        <v>391</v>
      </c>
      <c r="D272" s="404">
        <v>315</v>
      </c>
      <c r="F272" s="228"/>
      <c r="G272" s="228"/>
    </row>
    <row r="273" spans="1:7" ht="46.8" x14ac:dyDescent="0.3">
      <c r="A273" s="247" t="s">
        <v>885</v>
      </c>
      <c r="B273" s="248" t="s">
        <v>161</v>
      </c>
      <c r="C273" s="268" t="s">
        <v>391</v>
      </c>
      <c r="D273" s="404">
        <v>25</v>
      </c>
      <c r="F273" s="228"/>
      <c r="G273" s="228"/>
    </row>
    <row r="274" spans="1:7" ht="31.2" x14ac:dyDescent="0.3">
      <c r="A274" s="247" t="s">
        <v>84</v>
      </c>
      <c r="B274" s="241" t="s">
        <v>254</v>
      </c>
      <c r="C274" s="268" t="s">
        <v>408</v>
      </c>
      <c r="D274" s="404">
        <v>260</v>
      </c>
      <c r="F274" s="228"/>
      <c r="G274" s="228"/>
    </row>
    <row r="275" spans="1:7" ht="31.2" x14ac:dyDescent="0.3">
      <c r="A275" s="247" t="s">
        <v>85</v>
      </c>
      <c r="B275" s="248" t="s">
        <v>255</v>
      </c>
      <c r="C275" s="268" t="s">
        <v>391</v>
      </c>
      <c r="D275" s="404">
        <v>490</v>
      </c>
      <c r="F275" s="228"/>
      <c r="G275" s="228"/>
    </row>
    <row r="276" spans="1:7" ht="31.2" x14ac:dyDescent="0.3">
      <c r="A276" s="247" t="s">
        <v>86</v>
      </c>
      <c r="B276" s="248" t="s">
        <v>299</v>
      </c>
      <c r="C276" s="268" t="s">
        <v>391</v>
      </c>
      <c r="D276" s="404">
        <v>105</v>
      </c>
      <c r="F276" s="228"/>
      <c r="G276" s="228"/>
    </row>
    <row r="277" spans="1:7" x14ac:dyDescent="0.3">
      <c r="A277" s="247" t="s">
        <v>50</v>
      </c>
      <c r="B277" s="273" t="s">
        <v>300</v>
      </c>
      <c r="C277" s="268" t="s">
        <v>408</v>
      </c>
      <c r="D277" s="404">
        <v>0</v>
      </c>
      <c r="E277" s="228"/>
      <c r="F277" s="228"/>
      <c r="G277" s="228"/>
    </row>
    <row r="278" spans="1:7" x14ac:dyDescent="0.3">
      <c r="A278" s="247" t="s">
        <v>206</v>
      </c>
      <c r="B278" s="306">
        <v>15</v>
      </c>
      <c r="C278" s="268" t="s">
        <v>391</v>
      </c>
      <c r="D278" s="404">
        <v>195</v>
      </c>
      <c r="F278" s="228"/>
      <c r="G278" s="228"/>
    </row>
    <row r="279" spans="1:7" x14ac:dyDescent="0.3">
      <c r="A279" s="247" t="s">
        <v>207</v>
      </c>
      <c r="B279" s="306">
        <v>20</v>
      </c>
      <c r="C279" s="268" t="s">
        <v>391</v>
      </c>
      <c r="D279" s="404">
        <v>210</v>
      </c>
      <c r="F279" s="228"/>
      <c r="G279" s="228"/>
    </row>
    <row r="280" spans="1:7" x14ac:dyDescent="0.3">
      <c r="A280" s="247" t="s">
        <v>208</v>
      </c>
      <c r="B280" s="306">
        <v>25</v>
      </c>
      <c r="C280" s="268" t="s">
        <v>391</v>
      </c>
      <c r="D280" s="404">
        <v>235</v>
      </c>
      <c r="F280" s="228"/>
      <c r="G280" s="228"/>
    </row>
    <row r="281" spans="1:7" x14ac:dyDescent="0.3">
      <c r="A281" s="247" t="s">
        <v>363</v>
      </c>
      <c r="B281" s="306" t="s">
        <v>364</v>
      </c>
      <c r="C281" s="268" t="s">
        <v>391</v>
      </c>
      <c r="D281" s="404">
        <v>340</v>
      </c>
      <c r="F281" s="228"/>
      <c r="G281" s="228"/>
    </row>
    <row r="282" spans="1:7" x14ac:dyDescent="0.3">
      <c r="A282" s="247" t="s">
        <v>88</v>
      </c>
      <c r="B282" s="273" t="s">
        <v>301</v>
      </c>
      <c r="C282" s="268"/>
      <c r="D282" s="404">
        <v>0</v>
      </c>
      <c r="E282" s="228"/>
      <c r="F282" s="228"/>
      <c r="G282" s="228"/>
    </row>
    <row r="283" spans="1:7" x14ac:dyDescent="0.3">
      <c r="A283" s="247" t="s">
        <v>209</v>
      </c>
      <c r="B283" s="306">
        <v>15</v>
      </c>
      <c r="C283" s="268" t="s">
        <v>391</v>
      </c>
      <c r="D283" s="404">
        <v>275</v>
      </c>
      <c r="F283" s="228"/>
      <c r="G283" s="228"/>
    </row>
    <row r="284" spans="1:7" x14ac:dyDescent="0.3">
      <c r="A284" s="247" t="s">
        <v>210</v>
      </c>
      <c r="B284" s="306">
        <v>20</v>
      </c>
      <c r="C284" s="268" t="s">
        <v>391</v>
      </c>
      <c r="D284" s="404">
        <v>290</v>
      </c>
      <c r="F284" s="228"/>
      <c r="G284" s="228"/>
    </row>
    <row r="285" spans="1:7" x14ac:dyDescent="0.3">
      <c r="A285" s="247" t="s">
        <v>211</v>
      </c>
      <c r="B285" s="306">
        <v>25</v>
      </c>
      <c r="C285" s="268" t="s">
        <v>391</v>
      </c>
      <c r="D285" s="404">
        <v>365</v>
      </c>
      <c r="F285" s="228"/>
      <c r="G285" s="228"/>
    </row>
    <row r="286" spans="1:7" s="232" customFormat="1" ht="31.2" x14ac:dyDescent="0.3">
      <c r="A286" s="427">
        <v>236</v>
      </c>
      <c r="B286" s="275" t="s">
        <v>517</v>
      </c>
      <c r="C286" s="268" t="s">
        <v>648</v>
      </c>
      <c r="D286" s="404">
        <v>0</v>
      </c>
    </row>
    <row r="287" spans="1:7" s="232" customFormat="1" ht="31.2" x14ac:dyDescent="0.3">
      <c r="A287" s="427" t="s">
        <v>518</v>
      </c>
      <c r="B287" s="320" t="s">
        <v>649</v>
      </c>
      <c r="C287" s="268" t="s">
        <v>391</v>
      </c>
      <c r="D287" s="404">
        <v>1000</v>
      </c>
    </row>
    <row r="288" spans="1:7" s="232" customFormat="1" ht="31.2" x14ac:dyDescent="0.3">
      <c r="A288" s="427" t="s">
        <v>519</v>
      </c>
      <c r="B288" s="320" t="s">
        <v>650</v>
      </c>
      <c r="C288" s="268" t="s">
        <v>391</v>
      </c>
      <c r="D288" s="404">
        <v>1030</v>
      </c>
    </row>
    <row r="289" spans="1:4" s="232" customFormat="1" ht="31.2" x14ac:dyDescent="0.3">
      <c r="A289" s="427" t="s">
        <v>520</v>
      </c>
      <c r="B289" s="320" t="s">
        <v>651</v>
      </c>
      <c r="C289" s="268" t="s">
        <v>391</v>
      </c>
      <c r="D289" s="404">
        <v>1130</v>
      </c>
    </row>
    <row r="290" spans="1:4" s="232" customFormat="1" ht="31.2" x14ac:dyDescent="0.3">
      <c r="A290" s="427" t="s">
        <v>521</v>
      </c>
      <c r="B290" s="320" t="s">
        <v>652</v>
      </c>
      <c r="C290" s="268" t="s">
        <v>391</v>
      </c>
      <c r="D290" s="404">
        <v>980</v>
      </c>
    </row>
    <row r="291" spans="1:4" s="232" customFormat="1" ht="31.2" x14ac:dyDescent="0.3">
      <c r="A291" s="427" t="s">
        <v>522</v>
      </c>
      <c r="B291" s="320" t="s">
        <v>653</v>
      </c>
      <c r="C291" s="268" t="s">
        <v>391</v>
      </c>
      <c r="D291" s="404">
        <v>1005</v>
      </c>
    </row>
    <row r="292" spans="1:4" s="232" customFormat="1" ht="31.2" x14ac:dyDescent="0.3">
      <c r="A292" s="427" t="s">
        <v>523</v>
      </c>
      <c r="B292" s="320" t="s">
        <v>654</v>
      </c>
      <c r="C292" s="268" t="s">
        <v>391</v>
      </c>
      <c r="D292" s="404">
        <v>1100</v>
      </c>
    </row>
    <row r="293" spans="1:4" s="232" customFormat="1" ht="31.2" x14ac:dyDescent="0.3">
      <c r="A293" s="427" t="s">
        <v>524</v>
      </c>
      <c r="B293" s="320" t="s">
        <v>655</v>
      </c>
      <c r="C293" s="268" t="s">
        <v>391</v>
      </c>
      <c r="D293" s="404">
        <v>915</v>
      </c>
    </row>
    <row r="294" spans="1:4" s="232" customFormat="1" ht="31.2" x14ac:dyDescent="0.3">
      <c r="A294" s="427" t="s">
        <v>525</v>
      </c>
      <c r="B294" s="320" t="s">
        <v>656</v>
      </c>
      <c r="C294" s="268" t="s">
        <v>391</v>
      </c>
      <c r="D294" s="404">
        <v>925</v>
      </c>
    </row>
    <row r="295" spans="1:4" s="232" customFormat="1" ht="31.2" x14ac:dyDescent="0.3">
      <c r="A295" s="427" t="s">
        <v>526</v>
      </c>
      <c r="B295" s="320" t="s">
        <v>657</v>
      </c>
      <c r="C295" s="268" t="s">
        <v>391</v>
      </c>
      <c r="D295" s="404">
        <v>950</v>
      </c>
    </row>
    <row r="296" spans="1:4" s="232" customFormat="1" ht="31.2" x14ac:dyDescent="0.3">
      <c r="A296" s="427" t="s">
        <v>527</v>
      </c>
      <c r="B296" s="320" t="s">
        <v>147</v>
      </c>
      <c r="C296" s="268" t="s">
        <v>391</v>
      </c>
      <c r="D296" s="404">
        <v>905</v>
      </c>
    </row>
    <row r="297" spans="1:4" s="232" customFormat="1" ht="31.2" x14ac:dyDescent="0.3">
      <c r="A297" s="427" t="s">
        <v>528</v>
      </c>
      <c r="B297" s="320" t="s">
        <v>148</v>
      </c>
      <c r="C297" s="268" t="s">
        <v>391</v>
      </c>
      <c r="D297" s="404">
        <v>915</v>
      </c>
    </row>
    <row r="298" spans="1:4" s="232" customFormat="1" ht="31.2" x14ac:dyDescent="0.3">
      <c r="A298" s="427" t="s">
        <v>529</v>
      </c>
      <c r="B298" s="320" t="s">
        <v>149</v>
      </c>
      <c r="C298" s="268" t="s">
        <v>391</v>
      </c>
      <c r="D298" s="404">
        <v>925</v>
      </c>
    </row>
    <row r="299" spans="1:4" s="232" customFormat="1" ht="31.2" x14ac:dyDescent="0.3">
      <c r="A299" s="427" t="s">
        <v>273</v>
      </c>
      <c r="B299" s="320" t="s">
        <v>150</v>
      </c>
      <c r="C299" s="268" t="s">
        <v>391</v>
      </c>
      <c r="D299" s="404">
        <v>940</v>
      </c>
    </row>
    <row r="300" spans="1:4" s="232" customFormat="1" ht="31.2" x14ac:dyDescent="0.3">
      <c r="A300" s="427" t="s">
        <v>274</v>
      </c>
      <c r="B300" s="320" t="s">
        <v>151</v>
      </c>
      <c r="C300" s="268" t="s">
        <v>391</v>
      </c>
      <c r="D300" s="404">
        <v>950</v>
      </c>
    </row>
    <row r="301" spans="1:4" s="232" customFormat="1" ht="31.2" x14ac:dyDescent="0.3">
      <c r="A301" s="427">
        <v>237</v>
      </c>
      <c r="B301" s="275" t="s">
        <v>530</v>
      </c>
      <c r="C301" s="268" t="s">
        <v>648</v>
      </c>
      <c r="D301" s="404">
        <v>0</v>
      </c>
    </row>
    <row r="302" spans="1:4" s="232" customFormat="1" ht="31.2" x14ac:dyDescent="0.3">
      <c r="A302" s="427" t="s">
        <v>531</v>
      </c>
      <c r="B302" s="320" t="s">
        <v>658</v>
      </c>
      <c r="C302" s="268" t="s">
        <v>391</v>
      </c>
      <c r="D302" s="404">
        <v>1050</v>
      </c>
    </row>
    <row r="303" spans="1:4" s="232" customFormat="1" ht="31.2" x14ac:dyDescent="0.3">
      <c r="A303" s="427" t="s">
        <v>532</v>
      </c>
      <c r="B303" s="320" t="s">
        <v>650</v>
      </c>
      <c r="C303" s="268" t="s">
        <v>391</v>
      </c>
      <c r="D303" s="404">
        <v>1080</v>
      </c>
    </row>
    <row r="304" spans="1:4" s="232" customFormat="1" ht="31.2" x14ac:dyDescent="0.3">
      <c r="A304" s="427" t="s">
        <v>533</v>
      </c>
      <c r="B304" s="320" t="s">
        <v>659</v>
      </c>
      <c r="C304" s="268" t="s">
        <v>391</v>
      </c>
      <c r="D304" s="404">
        <v>1180</v>
      </c>
    </row>
    <row r="305" spans="1:4" s="232" customFormat="1" ht="31.2" x14ac:dyDescent="0.3">
      <c r="A305" s="427" t="s">
        <v>534</v>
      </c>
      <c r="B305" s="320" t="s">
        <v>660</v>
      </c>
      <c r="C305" s="268" t="s">
        <v>391</v>
      </c>
      <c r="D305" s="404">
        <v>1030</v>
      </c>
    </row>
    <row r="306" spans="1:4" s="232" customFormat="1" ht="31.2" x14ac:dyDescent="0.3">
      <c r="A306" s="427" t="s">
        <v>535</v>
      </c>
      <c r="B306" s="320" t="s">
        <v>661</v>
      </c>
      <c r="C306" s="268" t="s">
        <v>391</v>
      </c>
      <c r="D306" s="404">
        <v>1055</v>
      </c>
    </row>
    <row r="307" spans="1:4" s="232" customFormat="1" ht="31.2" x14ac:dyDescent="0.3">
      <c r="A307" s="427" t="s">
        <v>536</v>
      </c>
      <c r="B307" s="320" t="s">
        <v>662</v>
      </c>
      <c r="C307" s="268" t="s">
        <v>391</v>
      </c>
      <c r="D307" s="404">
        <v>1150</v>
      </c>
    </row>
    <row r="308" spans="1:4" s="232" customFormat="1" ht="31.2" x14ac:dyDescent="0.3">
      <c r="A308" s="427" t="s">
        <v>537</v>
      </c>
      <c r="B308" s="320" t="s">
        <v>655</v>
      </c>
      <c r="C308" s="268" t="s">
        <v>391</v>
      </c>
      <c r="D308" s="404">
        <v>965</v>
      </c>
    </row>
    <row r="309" spans="1:4" s="232" customFormat="1" ht="31.2" x14ac:dyDescent="0.3">
      <c r="A309" s="427" t="s">
        <v>538</v>
      </c>
      <c r="B309" s="320" t="s">
        <v>656</v>
      </c>
      <c r="C309" s="268" t="s">
        <v>391</v>
      </c>
      <c r="D309" s="404">
        <v>975</v>
      </c>
    </row>
    <row r="310" spans="1:4" s="232" customFormat="1" ht="31.2" x14ac:dyDescent="0.3">
      <c r="A310" s="427" t="s">
        <v>539</v>
      </c>
      <c r="B310" s="320" t="s">
        <v>657</v>
      </c>
      <c r="C310" s="268" t="s">
        <v>391</v>
      </c>
      <c r="D310" s="404">
        <v>1000</v>
      </c>
    </row>
    <row r="311" spans="1:4" s="232" customFormat="1" ht="31.2" x14ac:dyDescent="0.3">
      <c r="A311" s="427" t="s">
        <v>540</v>
      </c>
      <c r="B311" s="320" t="s">
        <v>147</v>
      </c>
      <c r="C311" s="268" t="s">
        <v>391</v>
      </c>
      <c r="D311" s="404">
        <v>955</v>
      </c>
    </row>
    <row r="312" spans="1:4" s="232" customFormat="1" ht="31.2" x14ac:dyDescent="0.3">
      <c r="A312" s="427" t="s">
        <v>541</v>
      </c>
      <c r="B312" s="320" t="s">
        <v>148</v>
      </c>
      <c r="C312" s="268" t="s">
        <v>391</v>
      </c>
      <c r="D312" s="404">
        <v>965</v>
      </c>
    </row>
    <row r="313" spans="1:4" s="232" customFormat="1" ht="31.2" x14ac:dyDescent="0.3">
      <c r="A313" s="427" t="s">
        <v>542</v>
      </c>
      <c r="B313" s="320" t="s">
        <v>149</v>
      </c>
      <c r="C313" s="268" t="s">
        <v>391</v>
      </c>
      <c r="D313" s="404">
        <v>975</v>
      </c>
    </row>
    <row r="314" spans="1:4" s="232" customFormat="1" ht="31.2" x14ac:dyDescent="0.3">
      <c r="A314" s="427" t="s">
        <v>275</v>
      </c>
      <c r="B314" s="320" t="s">
        <v>150</v>
      </c>
      <c r="C314" s="268" t="s">
        <v>391</v>
      </c>
      <c r="D314" s="404">
        <v>990</v>
      </c>
    </row>
    <row r="315" spans="1:4" s="232" customFormat="1" ht="31.2" x14ac:dyDescent="0.3">
      <c r="A315" s="427" t="s">
        <v>276</v>
      </c>
      <c r="B315" s="320" t="s">
        <v>151</v>
      </c>
      <c r="C315" s="268" t="s">
        <v>391</v>
      </c>
      <c r="D315" s="404">
        <v>1000</v>
      </c>
    </row>
    <row r="316" spans="1:4" s="232" customFormat="1" ht="31.2" x14ac:dyDescent="0.3">
      <c r="A316" s="427">
        <v>238</v>
      </c>
      <c r="B316" s="275" t="s">
        <v>543</v>
      </c>
      <c r="C316" s="268" t="s">
        <v>401</v>
      </c>
      <c r="D316" s="404">
        <v>0</v>
      </c>
    </row>
    <row r="317" spans="1:4" s="232" customFormat="1" ht="31.2" x14ac:dyDescent="0.3">
      <c r="A317" s="427" t="s">
        <v>227</v>
      </c>
      <c r="B317" s="320" t="s">
        <v>658</v>
      </c>
      <c r="C317" s="268" t="s">
        <v>391</v>
      </c>
      <c r="D317" s="404">
        <v>485</v>
      </c>
    </row>
    <row r="318" spans="1:4" s="232" customFormat="1" ht="31.2" x14ac:dyDescent="0.3">
      <c r="A318" s="427" t="s">
        <v>228</v>
      </c>
      <c r="B318" s="320" t="s">
        <v>650</v>
      </c>
      <c r="C318" s="268" t="s">
        <v>391</v>
      </c>
      <c r="D318" s="404">
        <v>515</v>
      </c>
    </row>
    <row r="319" spans="1:4" s="232" customFormat="1" ht="31.2" x14ac:dyDescent="0.3">
      <c r="A319" s="427" t="s">
        <v>229</v>
      </c>
      <c r="B319" s="320" t="s">
        <v>663</v>
      </c>
      <c r="C319" s="268" t="s">
        <v>391</v>
      </c>
      <c r="D319" s="404">
        <v>615</v>
      </c>
    </row>
    <row r="320" spans="1:4" s="232" customFormat="1" ht="31.2" x14ac:dyDescent="0.3">
      <c r="A320" s="427" t="s">
        <v>544</v>
      </c>
      <c r="B320" s="320" t="s">
        <v>652</v>
      </c>
      <c r="C320" s="268" t="s">
        <v>391</v>
      </c>
      <c r="D320" s="404">
        <v>465</v>
      </c>
    </row>
    <row r="321" spans="1:4" s="232" customFormat="1" ht="31.2" x14ac:dyDescent="0.3">
      <c r="A321" s="427" t="s">
        <v>545</v>
      </c>
      <c r="B321" s="320" t="s">
        <v>664</v>
      </c>
      <c r="C321" s="268" t="s">
        <v>391</v>
      </c>
      <c r="D321" s="404">
        <v>485</v>
      </c>
    </row>
    <row r="322" spans="1:4" s="232" customFormat="1" ht="31.2" x14ac:dyDescent="0.3">
      <c r="A322" s="427" t="s">
        <v>546</v>
      </c>
      <c r="B322" s="320" t="s">
        <v>654</v>
      </c>
      <c r="C322" s="268" t="s">
        <v>391</v>
      </c>
      <c r="D322" s="404">
        <v>580</v>
      </c>
    </row>
    <row r="323" spans="1:4" s="232" customFormat="1" ht="31.2" x14ac:dyDescent="0.3">
      <c r="A323" s="427" t="s">
        <v>547</v>
      </c>
      <c r="B323" s="320" t="s">
        <v>655</v>
      </c>
      <c r="C323" s="268" t="s">
        <v>391</v>
      </c>
      <c r="D323" s="404">
        <v>395</v>
      </c>
    </row>
    <row r="324" spans="1:4" s="232" customFormat="1" ht="31.2" x14ac:dyDescent="0.3">
      <c r="A324" s="427" t="s">
        <v>548</v>
      </c>
      <c r="B324" s="320" t="s">
        <v>656</v>
      </c>
      <c r="C324" s="268" t="s">
        <v>391</v>
      </c>
      <c r="D324" s="404">
        <v>410</v>
      </c>
    </row>
    <row r="325" spans="1:4" s="232" customFormat="1" ht="31.2" x14ac:dyDescent="0.3">
      <c r="A325" s="427" t="s">
        <v>549</v>
      </c>
      <c r="B325" s="320" t="s">
        <v>657</v>
      </c>
      <c r="C325" s="268" t="s">
        <v>391</v>
      </c>
      <c r="D325" s="404">
        <v>435</v>
      </c>
    </row>
    <row r="326" spans="1:4" s="232" customFormat="1" ht="31.2" x14ac:dyDescent="0.3">
      <c r="A326" s="427" t="s">
        <v>550</v>
      </c>
      <c r="B326" s="320" t="s">
        <v>147</v>
      </c>
      <c r="C326" s="268" t="s">
        <v>391</v>
      </c>
      <c r="D326" s="404">
        <v>390</v>
      </c>
    </row>
    <row r="327" spans="1:4" s="232" customFormat="1" ht="31.2" x14ac:dyDescent="0.3">
      <c r="A327" s="427" t="s">
        <v>551</v>
      </c>
      <c r="B327" s="320" t="s">
        <v>148</v>
      </c>
      <c r="C327" s="268" t="s">
        <v>391</v>
      </c>
      <c r="D327" s="404">
        <v>395</v>
      </c>
    </row>
    <row r="328" spans="1:4" s="232" customFormat="1" ht="31.2" x14ac:dyDescent="0.3">
      <c r="A328" s="427" t="s">
        <v>552</v>
      </c>
      <c r="B328" s="320" t="s">
        <v>149</v>
      </c>
      <c r="C328" s="268" t="s">
        <v>391</v>
      </c>
      <c r="D328" s="404">
        <v>410</v>
      </c>
    </row>
    <row r="329" spans="1:4" s="232" customFormat="1" ht="31.2" x14ac:dyDescent="0.3">
      <c r="A329" s="427" t="s">
        <v>277</v>
      </c>
      <c r="B329" s="320" t="s">
        <v>150</v>
      </c>
      <c r="C329" s="268" t="s">
        <v>391</v>
      </c>
      <c r="D329" s="404">
        <v>425</v>
      </c>
    </row>
    <row r="330" spans="1:4" s="232" customFormat="1" ht="31.2" x14ac:dyDescent="0.3">
      <c r="A330" s="427" t="s">
        <v>278</v>
      </c>
      <c r="B330" s="320" t="s">
        <v>151</v>
      </c>
      <c r="C330" s="268" t="s">
        <v>391</v>
      </c>
      <c r="D330" s="404">
        <v>435</v>
      </c>
    </row>
    <row r="331" spans="1:4" s="232" customFormat="1" ht="46.8" x14ac:dyDescent="0.3">
      <c r="A331" s="427">
        <v>239</v>
      </c>
      <c r="B331" s="275" t="s">
        <v>325</v>
      </c>
      <c r="C331" s="268" t="s">
        <v>648</v>
      </c>
      <c r="D331" s="404">
        <v>0</v>
      </c>
    </row>
    <row r="332" spans="1:4" s="232" customFormat="1" ht="31.2" x14ac:dyDescent="0.3">
      <c r="A332" s="427" t="s">
        <v>230</v>
      </c>
      <c r="B332" s="320" t="s">
        <v>649</v>
      </c>
      <c r="C332" s="268" t="s">
        <v>391</v>
      </c>
      <c r="D332" s="404">
        <v>385</v>
      </c>
    </row>
    <row r="333" spans="1:4" s="232" customFormat="1" ht="31.2" x14ac:dyDescent="0.3">
      <c r="A333" s="427" t="s">
        <v>231</v>
      </c>
      <c r="B333" s="320" t="s">
        <v>650</v>
      </c>
      <c r="C333" s="268" t="s">
        <v>391</v>
      </c>
      <c r="D333" s="404">
        <v>415</v>
      </c>
    </row>
    <row r="334" spans="1:4" s="232" customFormat="1" ht="31.2" x14ac:dyDescent="0.3">
      <c r="A334" s="427" t="s">
        <v>232</v>
      </c>
      <c r="B334" s="320" t="s">
        <v>651</v>
      </c>
      <c r="C334" s="268" t="s">
        <v>391</v>
      </c>
      <c r="D334" s="404">
        <v>515</v>
      </c>
    </row>
    <row r="335" spans="1:4" s="232" customFormat="1" ht="31.2" x14ac:dyDescent="0.3">
      <c r="A335" s="427" t="s">
        <v>597</v>
      </c>
      <c r="B335" s="320" t="s">
        <v>652</v>
      </c>
      <c r="C335" s="268" t="s">
        <v>391</v>
      </c>
      <c r="D335" s="404">
        <v>365</v>
      </c>
    </row>
    <row r="336" spans="1:4" s="232" customFormat="1" ht="31.2" x14ac:dyDescent="0.3">
      <c r="A336" s="427" t="s">
        <v>599</v>
      </c>
      <c r="B336" s="320" t="s">
        <v>653</v>
      </c>
      <c r="C336" s="268" t="s">
        <v>391</v>
      </c>
      <c r="D336" s="404">
        <v>390</v>
      </c>
    </row>
    <row r="337" spans="1:4" s="232" customFormat="1" ht="31.2" x14ac:dyDescent="0.3">
      <c r="A337" s="427" t="s">
        <v>601</v>
      </c>
      <c r="B337" s="320" t="s">
        <v>654</v>
      </c>
      <c r="C337" s="268" t="s">
        <v>391</v>
      </c>
      <c r="D337" s="404">
        <v>485</v>
      </c>
    </row>
    <row r="338" spans="1:4" s="232" customFormat="1" ht="31.2" x14ac:dyDescent="0.3">
      <c r="A338" s="427" t="s">
        <v>603</v>
      </c>
      <c r="B338" s="320" t="s">
        <v>655</v>
      </c>
      <c r="C338" s="268" t="s">
        <v>391</v>
      </c>
      <c r="D338" s="404">
        <v>300</v>
      </c>
    </row>
    <row r="339" spans="1:4" s="232" customFormat="1" ht="31.2" x14ac:dyDescent="0.3">
      <c r="A339" s="427" t="s">
        <v>605</v>
      </c>
      <c r="B339" s="320" t="s">
        <v>656</v>
      </c>
      <c r="C339" s="268" t="s">
        <v>391</v>
      </c>
      <c r="D339" s="404">
        <v>310</v>
      </c>
    </row>
    <row r="340" spans="1:4" s="232" customFormat="1" ht="31.2" x14ac:dyDescent="0.3">
      <c r="A340" s="427" t="s">
        <v>607</v>
      </c>
      <c r="B340" s="320" t="s">
        <v>657</v>
      </c>
      <c r="C340" s="268" t="s">
        <v>391</v>
      </c>
      <c r="D340" s="404">
        <v>335</v>
      </c>
    </row>
    <row r="341" spans="1:4" s="232" customFormat="1" ht="31.2" x14ac:dyDescent="0.3">
      <c r="A341" s="427" t="s">
        <v>285</v>
      </c>
      <c r="B341" s="320" t="s">
        <v>147</v>
      </c>
      <c r="C341" s="268" t="s">
        <v>391</v>
      </c>
      <c r="D341" s="404">
        <v>290</v>
      </c>
    </row>
    <row r="342" spans="1:4" s="232" customFormat="1" ht="31.2" x14ac:dyDescent="0.3">
      <c r="A342" s="427" t="s">
        <v>286</v>
      </c>
      <c r="B342" s="320" t="s">
        <v>148</v>
      </c>
      <c r="C342" s="268" t="s">
        <v>391</v>
      </c>
      <c r="D342" s="404">
        <v>300</v>
      </c>
    </row>
    <row r="343" spans="1:4" s="232" customFormat="1" ht="31.2" x14ac:dyDescent="0.3">
      <c r="A343" s="427" t="s">
        <v>287</v>
      </c>
      <c r="B343" s="320" t="s">
        <v>149</v>
      </c>
      <c r="C343" s="268" t="s">
        <v>391</v>
      </c>
      <c r="D343" s="404">
        <v>310</v>
      </c>
    </row>
    <row r="344" spans="1:4" s="232" customFormat="1" ht="31.2" x14ac:dyDescent="0.3">
      <c r="A344" s="427" t="s">
        <v>288</v>
      </c>
      <c r="B344" s="320" t="s">
        <v>150</v>
      </c>
      <c r="C344" s="268" t="s">
        <v>391</v>
      </c>
      <c r="D344" s="404">
        <v>325</v>
      </c>
    </row>
    <row r="345" spans="1:4" s="232" customFormat="1" ht="31.2" x14ac:dyDescent="0.3">
      <c r="A345" s="427" t="s">
        <v>289</v>
      </c>
      <c r="B345" s="320" t="s">
        <v>151</v>
      </c>
      <c r="C345" s="268" t="s">
        <v>391</v>
      </c>
      <c r="D345" s="404">
        <v>335</v>
      </c>
    </row>
    <row r="346" spans="1:4" s="232" customFormat="1" ht="46.8" x14ac:dyDescent="0.3">
      <c r="A346" s="427">
        <v>240</v>
      </c>
      <c r="B346" s="275" t="s">
        <v>326</v>
      </c>
      <c r="C346" s="268" t="s">
        <v>648</v>
      </c>
      <c r="D346" s="404">
        <v>0</v>
      </c>
    </row>
    <row r="347" spans="1:4" s="232" customFormat="1" ht="31.2" x14ac:dyDescent="0.3">
      <c r="A347" s="427" t="s">
        <v>556</v>
      </c>
      <c r="B347" s="320" t="s">
        <v>658</v>
      </c>
      <c r="C347" s="268" t="s">
        <v>391</v>
      </c>
      <c r="D347" s="404">
        <v>385</v>
      </c>
    </row>
    <row r="348" spans="1:4" s="232" customFormat="1" ht="31.2" x14ac:dyDescent="0.3">
      <c r="A348" s="427" t="s">
        <v>557</v>
      </c>
      <c r="B348" s="320" t="s">
        <v>650</v>
      </c>
      <c r="C348" s="268" t="s">
        <v>391</v>
      </c>
      <c r="D348" s="404">
        <v>415</v>
      </c>
    </row>
    <row r="349" spans="1:4" s="232" customFormat="1" ht="31.2" x14ac:dyDescent="0.3">
      <c r="A349" s="427" t="s">
        <v>558</v>
      </c>
      <c r="B349" s="320" t="s">
        <v>659</v>
      </c>
      <c r="C349" s="268" t="s">
        <v>391</v>
      </c>
      <c r="D349" s="404">
        <v>515</v>
      </c>
    </row>
    <row r="350" spans="1:4" s="232" customFormat="1" ht="31.2" x14ac:dyDescent="0.3">
      <c r="A350" s="427" t="s">
        <v>559</v>
      </c>
      <c r="B350" s="320" t="s">
        <v>660</v>
      </c>
      <c r="C350" s="268" t="s">
        <v>391</v>
      </c>
      <c r="D350" s="404">
        <v>365</v>
      </c>
    </row>
    <row r="351" spans="1:4" s="232" customFormat="1" ht="31.2" x14ac:dyDescent="0.3">
      <c r="A351" s="427" t="s">
        <v>560</v>
      </c>
      <c r="B351" s="320" t="s">
        <v>661</v>
      </c>
      <c r="C351" s="268" t="s">
        <v>391</v>
      </c>
      <c r="D351" s="404">
        <v>390</v>
      </c>
    </row>
    <row r="352" spans="1:4" s="232" customFormat="1" ht="31.2" x14ac:dyDescent="0.3">
      <c r="A352" s="427" t="s">
        <v>561</v>
      </c>
      <c r="B352" s="320" t="s">
        <v>662</v>
      </c>
      <c r="C352" s="268" t="s">
        <v>391</v>
      </c>
      <c r="D352" s="404">
        <v>485</v>
      </c>
    </row>
    <row r="353" spans="1:4" s="232" customFormat="1" ht="31.2" x14ac:dyDescent="0.3">
      <c r="A353" s="427" t="s">
        <v>562</v>
      </c>
      <c r="B353" s="320" t="s">
        <v>655</v>
      </c>
      <c r="C353" s="268" t="s">
        <v>391</v>
      </c>
      <c r="D353" s="404">
        <v>300</v>
      </c>
    </row>
    <row r="354" spans="1:4" s="232" customFormat="1" ht="31.2" x14ac:dyDescent="0.3">
      <c r="A354" s="427" t="s">
        <v>563</v>
      </c>
      <c r="B354" s="320" t="s">
        <v>656</v>
      </c>
      <c r="C354" s="268" t="s">
        <v>391</v>
      </c>
      <c r="D354" s="404">
        <v>310</v>
      </c>
    </row>
    <row r="355" spans="1:4" s="232" customFormat="1" ht="31.2" x14ac:dyDescent="0.3">
      <c r="A355" s="427" t="s">
        <v>564</v>
      </c>
      <c r="B355" s="320" t="s">
        <v>657</v>
      </c>
      <c r="C355" s="268" t="s">
        <v>391</v>
      </c>
      <c r="D355" s="404">
        <v>335</v>
      </c>
    </row>
    <row r="356" spans="1:4" s="232" customFormat="1" ht="31.2" x14ac:dyDescent="0.3">
      <c r="A356" s="427" t="s">
        <v>565</v>
      </c>
      <c r="B356" s="320" t="s">
        <v>147</v>
      </c>
      <c r="C356" s="268" t="s">
        <v>391</v>
      </c>
      <c r="D356" s="404">
        <v>290</v>
      </c>
    </row>
    <row r="357" spans="1:4" s="232" customFormat="1" ht="31.2" x14ac:dyDescent="0.3">
      <c r="A357" s="427" t="s">
        <v>566</v>
      </c>
      <c r="B357" s="320" t="s">
        <v>148</v>
      </c>
      <c r="C357" s="268" t="s">
        <v>391</v>
      </c>
      <c r="D357" s="404">
        <v>300</v>
      </c>
    </row>
    <row r="358" spans="1:4" s="232" customFormat="1" ht="31.2" x14ac:dyDescent="0.3">
      <c r="A358" s="427" t="s">
        <v>567</v>
      </c>
      <c r="B358" s="320" t="s">
        <v>149</v>
      </c>
      <c r="C358" s="268" t="s">
        <v>391</v>
      </c>
      <c r="D358" s="404">
        <v>310</v>
      </c>
    </row>
    <row r="359" spans="1:4" s="232" customFormat="1" ht="31.2" x14ac:dyDescent="0.3">
      <c r="A359" s="427" t="s">
        <v>292</v>
      </c>
      <c r="B359" s="320" t="s">
        <v>150</v>
      </c>
      <c r="C359" s="268" t="s">
        <v>391</v>
      </c>
      <c r="D359" s="404">
        <v>325</v>
      </c>
    </row>
    <row r="360" spans="1:4" s="232" customFormat="1" ht="31.2" x14ac:dyDescent="0.3">
      <c r="A360" s="427" t="s">
        <v>293</v>
      </c>
      <c r="B360" s="320" t="s">
        <v>151</v>
      </c>
      <c r="C360" s="268" t="s">
        <v>391</v>
      </c>
      <c r="D360" s="404">
        <v>335</v>
      </c>
    </row>
    <row r="361" spans="1:4" s="232" customFormat="1" ht="46.8" x14ac:dyDescent="0.3">
      <c r="A361" s="427">
        <v>241</v>
      </c>
      <c r="B361" s="275" t="s">
        <v>327</v>
      </c>
      <c r="C361" s="268" t="s">
        <v>401</v>
      </c>
      <c r="D361" s="404">
        <v>0</v>
      </c>
    </row>
    <row r="362" spans="1:4" s="232" customFormat="1" ht="31.2" x14ac:dyDescent="0.3">
      <c r="A362" s="427" t="s">
        <v>568</v>
      </c>
      <c r="B362" s="320" t="s">
        <v>658</v>
      </c>
      <c r="C362" s="268" t="s">
        <v>391</v>
      </c>
      <c r="D362" s="404">
        <v>225</v>
      </c>
    </row>
    <row r="363" spans="1:4" s="232" customFormat="1" ht="31.2" x14ac:dyDescent="0.3">
      <c r="A363" s="427" t="s">
        <v>569</v>
      </c>
      <c r="B363" s="320" t="s">
        <v>650</v>
      </c>
      <c r="C363" s="268" t="s">
        <v>391</v>
      </c>
      <c r="D363" s="404">
        <v>255</v>
      </c>
    </row>
    <row r="364" spans="1:4" s="232" customFormat="1" ht="31.2" x14ac:dyDescent="0.3">
      <c r="A364" s="427" t="s">
        <v>570</v>
      </c>
      <c r="B364" s="320" t="s">
        <v>663</v>
      </c>
      <c r="C364" s="268" t="s">
        <v>391</v>
      </c>
      <c r="D364" s="404">
        <v>355</v>
      </c>
    </row>
    <row r="365" spans="1:4" s="232" customFormat="1" ht="31.2" x14ac:dyDescent="0.3">
      <c r="A365" s="427" t="s">
        <v>571</v>
      </c>
      <c r="B365" s="320" t="s">
        <v>652</v>
      </c>
      <c r="C365" s="268" t="s">
        <v>391</v>
      </c>
      <c r="D365" s="404">
        <v>205</v>
      </c>
    </row>
    <row r="366" spans="1:4" s="232" customFormat="1" ht="31.2" x14ac:dyDescent="0.3">
      <c r="A366" s="427" t="s">
        <v>572</v>
      </c>
      <c r="B366" s="320" t="s">
        <v>664</v>
      </c>
      <c r="C366" s="268" t="s">
        <v>391</v>
      </c>
      <c r="D366" s="404">
        <v>225</v>
      </c>
    </row>
    <row r="367" spans="1:4" s="232" customFormat="1" ht="31.2" x14ac:dyDescent="0.3">
      <c r="A367" s="427" t="s">
        <v>573</v>
      </c>
      <c r="B367" s="320" t="s">
        <v>654</v>
      </c>
      <c r="C367" s="268" t="s">
        <v>391</v>
      </c>
      <c r="D367" s="404">
        <v>320</v>
      </c>
    </row>
    <row r="368" spans="1:4" s="232" customFormat="1" ht="31.2" x14ac:dyDescent="0.3">
      <c r="A368" s="427" t="s">
        <v>574</v>
      </c>
      <c r="B368" s="320" t="s">
        <v>655</v>
      </c>
      <c r="C368" s="268" t="s">
        <v>391</v>
      </c>
      <c r="D368" s="404">
        <v>135</v>
      </c>
    </row>
    <row r="369" spans="1:7" s="232" customFormat="1" ht="31.2" x14ac:dyDescent="0.3">
      <c r="A369" s="427" t="s">
        <v>575</v>
      </c>
      <c r="B369" s="320" t="s">
        <v>656</v>
      </c>
      <c r="C369" s="268" t="s">
        <v>391</v>
      </c>
      <c r="D369" s="404">
        <v>150</v>
      </c>
    </row>
    <row r="370" spans="1:7" s="232" customFormat="1" ht="31.2" x14ac:dyDescent="0.3">
      <c r="A370" s="427" t="s">
        <v>576</v>
      </c>
      <c r="B370" s="320" t="s">
        <v>657</v>
      </c>
      <c r="C370" s="268" t="s">
        <v>391</v>
      </c>
      <c r="D370" s="404">
        <v>175</v>
      </c>
    </row>
    <row r="371" spans="1:7" s="232" customFormat="1" ht="31.2" x14ac:dyDescent="0.3">
      <c r="A371" s="427" t="s">
        <v>577</v>
      </c>
      <c r="B371" s="320" t="s">
        <v>147</v>
      </c>
      <c r="C371" s="268" t="s">
        <v>391</v>
      </c>
      <c r="D371" s="404">
        <v>130</v>
      </c>
    </row>
    <row r="372" spans="1:7" s="232" customFormat="1" ht="31.2" x14ac:dyDescent="0.3">
      <c r="A372" s="427" t="s">
        <v>578</v>
      </c>
      <c r="B372" s="320" t="s">
        <v>148</v>
      </c>
      <c r="C372" s="268" t="s">
        <v>391</v>
      </c>
      <c r="D372" s="404">
        <v>135</v>
      </c>
    </row>
    <row r="373" spans="1:7" s="232" customFormat="1" ht="31.2" x14ac:dyDescent="0.3">
      <c r="A373" s="427" t="s">
        <v>579</v>
      </c>
      <c r="B373" s="320" t="s">
        <v>149</v>
      </c>
      <c r="C373" s="268" t="s">
        <v>391</v>
      </c>
      <c r="D373" s="404">
        <v>150</v>
      </c>
    </row>
    <row r="374" spans="1:7" s="232" customFormat="1" ht="31.2" x14ac:dyDescent="0.3">
      <c r="A374" s="427" t="s">
        <v>290</v>
      </c>
      <c r="B374" s="320" t="s">
        <v>150</v>
      </c>
      <c r="C374" s="268" t="s">
        <v>391</v>
      </c>
      <c r="D374" s="404">
        <v>165</v>
      </c>
    </row>
    <row r="375" spans="1:7" s="232" customFormat="1" ht="31.2" x14ac:dyDescent="0.3">
      <c r="A375" s="427" t="s">
        <v>291</v>
      </c>
      <c r="B375" s="320" t="s">
        <v>151</v>
      </c>
      <c r="C375" s="268" t="s">
        <v>391</v>
      </c>
      <c r="D375" s="404">
        <v>175</v>
      </c>
    </row>
    <row r="376" spans="1:7" ht="78" x14ac:dyDescent="0.3">
      <c r="A376" s="247" t="s">
        <v>887</v>
      </c>
      <c r="B376" s="241" t="s">
        <v>165</v>
      </c>
      <c r="C376" s="268" t="s">
        <v>118</v>
      </c>
      <c r="D376" s="404">
        <v>890</v>
      </c>
      <c r="F376" s="228"/>
      <c r="G376" s="228"/>
    </row>
    <row r="377" spans="1:7" outlineLevel="1" x14ac:dyDescent="0.3">
      <c r="A377" s="247"/>
      <c r="B377" s="241"/>
      <c r="C377" s="268"/>
      <c r="D377" s="404">
        <v>0</v>
      </c>
      <c r="E377" s="228"/>
      <c r="F377" s="228"/>
      <c r="G377" s="228"/>
    </row>
    <row r="378" spans="1:7" outlineLevel="1" x14ac:dyDescent="0.3">
      <c r="A378" s="247"/>
      <c r="B378" s="241"/>
      <c r="C378" s="268"/>
      <c r="D378" s="404">
        <v>0</v>
      </c>
      <c r="E378" s="228"/>
      <c r="F378" s="228"/>
      <c r="G378" s="228"/>
    </row>
    <row r="379" spans="1:7" outlineLevel="1" x14ac:dyDescent="0.3">
      <c r="A379" s="247"/>
      <c r="B379" s="241"/>
      <c r="C379" s="268"/>
      <c r="D379" s="404">
        <v>0</v>
      </c>
      <c r="E379" s="228"/>
      <c r="F379" s="228"/>
      <c r="G379" s="228"/>
    </row>
    <row r="380" spans="1:7" ht="31.2" x14ac:dyDescent="0.3">
      <c r="A380" s="247" t="s">
        <v>878</v>
      </c>
      <c r="B380" s="248" t="s">
        <v>119</v>
      </c>
      <c r="C380" s="268" t="s">
        <v>118</v>
      </c>
      <c r="D380" s="404">
        <v>1300</v>
      </c>
      <c r="F380" s="228"/>
      <c r="G380" s="228"/>
    </row>
    <row r="381" spans="1:7" outlineLevel="1" x14ac:dyDescent="0.3">
      <c r="A381" s="247"/>
      <c r="B381" s="248"/>
      <c r="C381" s="268"/>
      <c r="D381" s="404">
        <v>0</v>
      </c>
      <c r="E381" s="228"/>
      <c r="F381" s="228"/>
      <c r="G381" s="228"/>
    </row>
    <row r="382" spans="1:7" s="232" customFormat="1" outlineLevel="1" x14ac:dyDescent="0.3">
      <c r="A382" s="430"/>
      <c r="B382" s="327"/>
      <c r="C382" s="242"/>
      <c r="D382" s="404">
        <v>0</v>
      </c>
    </row>
    <row r="383" spans="1:7" s="232" customFormat="1" outlineLevel="1" x14ac:dyDescent="0.3">
      <c r="A383" s="430"/>
      <c r="B383" s="327"/>
      <c r="C383" s="242"/>
      <c r="D383" s="404">
        <v>0</v>
      </c>
    </row>
    <row r="384" spans="1:7" ht="31.2" x14ac:dyDescent="0.3">
      <c r="A384" s="247" t="s">
        <v>72</v>
      </c>
      <c r="B384" s="248" t="s">
        <v>667</v>
      </c>
      <c r="C384" s="268" t="s">
        <v>670</v>
      </c>
      <c r="D384" s="404">
        <v>195</v>
      </c>
      <c r="F384" s="228"/>
      <c r="G384" s="228"/>
    </row>
    <row r="385" spans="1:7" ht="62.4" x14ac:dyDescent="0.3">
      <c r="A385" s="247" t="s">
        <v>78</v>
      </c>
      <c r="B385" s="248" t="s">
        <v>671</v>
      </c>
      <c r="C385" s="268" t="s">
        <v>391</v>
      </c>
      <c r="D385" s="404">
        <v>335</v>
      </c>
      <c r="F385" s="228"/>
      <c r="G385" s="228"/>
    </row>
    <row r="386" spans="1:7" ht="31.2" x14ac:dyDescent="0.3">
      <c r="A386" s="316">
        <v>246</v>
      </c>
      <c r="B386" s="248" t="s">
        <v>844</v>
      </c>
      <c r="C386" s="242" t="s">
        <v>432</v>
      </c>
      <c r="D386" s="469"/>
      <c r="E386" s="228"/>
      <c r="F386" s="228"/>
      <c r="G386" s="228"/>
    </row>
    <row r="387" spans="1:7" x14ac:dyDescent="0.3">
      <c r="A387" s="316" t="s">
        <v>618</v>
      </c>
      <c r="B387" s="266" t="s">
        <v>845</v>
      </c>
      <c r="C387" s="242"/>
      <c r="D387" s="404">
        <v>130</v>
      </c>
      <c r="E387" s="228"/>
      <c r="F387" s="228"/>
      <c r="G387" s="228"/>
    </row>
    <row r="388" spans="1:7" x14ac:dyDescent="0.3">
      <c r="A388" s="316"/>
      <c r="B388" s="266" t="s">
        <v>846</v>
      </c>
      <c r="C388" s="242"/>
      <c r="D388" s="303"/>
      <c r="E388" s="228"/>
      <c r="F388" s="228"/>
      <c r="G388" s="228"/>
    </row>
    <row r="389" spans="1:7" x14ac:dyDescent="0.3">
      <c r="A389" s="316" t="s">
        <v>619</v>
      </c>
      <c r="B389" s="266" t="s">
        <v>847</v>
      </c>
      <c r="C389" s="242"/>
      <c r="D389" s="404">
        <v>185</v>
      </c>
      <c r="E389" s="228"/>
      <c r="F389" s="228"/>
      <c r="G389" s="228"/>
    </row>
    <row r="390" spans="1:7" ht="31.2" x14ac:dyDescent="0.3">
      <c r="A390" s="316"/>
      <c r="B390" s="248" t="s">
        <v>848</v>
      </c>
      <c r="C390" s="242"/>
      <c r="D390" s="303"/>
      <c r="E390" s="228"/>
      <c r="F390" s="228"/>
      <c r="G390" s="228"/>
    </row>
    <row r="391" spans="1:7" x14ac:dyDescent="0.3">
      <c r="A391" s="316"/>
      <c r="B391" s="149"/>
      <c r="C391" s="242"/>
      <c r="D391" s="303"/>
      <c r="E391" s="228"/>
      <c r="F391" s="228"/>
      <c r="G391" s="228"/>
    </row>
    <row r="392" spans="1:7" s="232" customFormat="1" x14ac:dyDescent="0.3">
      <c r="A392" s="513" t="s">
        <v>152</v>
      </c>
      <c r="B392" s="513"/>
      <c r="C392" s="479"/>
      <c r="D392" s="303"/>
    </row>
    <row r="393" spans="1:7" ht="31.2" x14ac:dyDescent="0.3">
      <c r="A393" s="316">
        <v>247</v>
      </c>
      <c r="B393" s="183" t="s">
        <v>140</v>
      </c>
      <c r="C393" s="475" t="s">
        <v>120</v>
      </c>
      <c r="D393" s="404">
        <v>460</v>
      </c>
      <c r="E393" s="228"/>
      <c r="F393" s="228"/>
      <c r="G393" s="228"/>
    </row>
    <row r="394" spans="1:7" ht="46.8" x14ac:dyDescent="0.3">
      <c r="A394" s="316" t="s">
        <v>946</v>
      </c>
      <c r="B394" s="183" t="s">
        <v>948</v>
      </c>
      <c r="C394" s="475" t="s">
        <v>120</v>
      </c>
      <c r="D394" s="404">
        <v>460</v>
      </c>
      <c r="E394" s="228"/>
      <c r="F394" s="228"/>
      <c r="G394" s="228"/>
    </row>
    <row r="395" spans="1:7" x14ac:dyDescent="0.3">
      <c r="A395" s="316"/>
      <c r="B395" s="183"/>
      <c r="C395" s="100"/>
      <c r="D395" s="303"/>
      <c r="E395" s="228"/>
      <c r="F395" s="228"/>
      <c r="G395" s="228"/>
    </row>
    <row r="396" spans="1:7" ht="62.4" x14ac:dyDescent="0.3">
      <c r="A396" s="316">
        <v>248</v>
      </c>
      <c r="B396" s="183" t="s">
        <v>141</v>
      </c>
      <c r="C396" s="189" t="s">
        <v>838</v>
      </c>
      <c r="D396" s="404">
        <v>1010</v>
      </c>
      <c r="E396" s="228"/>
      <c r="F396" s="228"/>
      <c r="G396" s="228"/>
    </row>
    <row r="397" spans="1:7" ht="46.8" x14ac:dyDescent="0.3">
      <c r="A397" s="316" t="s">
        <v>947</v>
      </c>
      <c r="B397" s="183" t="s">
        <v>949</v>
      </c>
      <c r="C397" s="189" t="s">
        <v>838</v>
      </c>
      <c r="D397" s="404">
        <v>1010</v>
      </c>
      <c r="E397" s="228"/>
      <c r="F397" s="228"/>
      <c r="G397" s="228"/>
    </row>
    <row r="398" spans="1:7" x14ac:dyDescent="0.3">
      <c r="A398" s="316"/>
      <c r="B398" s="183"/>
      <c r="C398" s="189"/>
      <c r="D398" s="404"/>
      <c r="E398" s="228"/>
      <c r="F398" s="228"/>
      <c r="G398" s="228"/>
    </row>
    <row r="399" spans="1:7" x14ac:dyDescent="0.3">
      <c r="A399" s="316"/>
      <c r="B399" s="183">
        <v>0</v>
      </c>
      <c r="C399" s="100">
        <v>0</v>
      </c>
      <c r="D399" s="303"/>
      <c r="F399" s="228"/>
      <c r="G399" s="228"/>
    </row>
    <row r="400" spans="1:7" ht="31.2" x14ac:dyDescent="0.3">
      <c r="A400" s="316">
        <v>249</v>
      </c>
      <c r="B400" s="183" t="s">
        <v>142</v>
      </c>
      <c r="C400" s="100" t="s">
        <v>838</v>
      </c>
      <c r="D400" s="404">
        <v>585</v>
      </c>
      <c r="E400" s="228"/>
      <c r="F400" s="228"/>
      <c r="G400" s="228"/>
    </row>
    <row r="401" spans="1:7" x14ac:dyDescent="0.3">
      <c r="A401" s="316"/>
      <c r="B401" s="183"/>
      <c r="C401" s="100"/>
      <c r="D401" s="303"/>
      <c r="E401" s="228"/>
      <c r="F401" s="228"/>
      <c r="G401" s="228"/>
    </row>
    <row r="402" spans="1:7" ht="62.4" x14ac:dyDescent="0.3">
      <c r="A402" s="316">
        <v>250</v>
      </c>
      <c r="B402" s="183" t="s">
        <v>143</v>
      </c>
      <c r="C402" s="475" t="s">
        <v>120</v>
      </c>
      <c r="D402" s="303">
        <v>1370</v>
      </c>
      <c r="E402" s="228"/>
      <c r="F402" s="228"/>
      <c r="G402" s="228"/>
    </row>
    <row r="403" spans="1:7" x14ac:dyDescent="0.3">
      <c r="A403" s="316"/>
      <c r="B403" s="183"/>
      <c r="C403" s="189"/>
      <c r="D403" s="404"/>
      <c r="E403" s="228"/>
      <c r="F403" s="228"/>
      <c r="G403" s="228"/>
    </row>
    <row r="404" spans="1:7" outlineLevel="1" x14ac:dyDescent="0.3">
      <c r="A404" s="431"/>
      <c r="B404" s="201"/>
      <c r="C404" s="202"/>
      <c r="D404" s="404"/>
      <c r="E404" s="228"/>
      <c r="F404" s="228"/>
      <c r="G404" s="228"/>
    </row>
    <row r="405" spans="1:7" outlineLevel="1" x14ac:dyDescent="0.3">
      <c r="A405" s="431"/>
      <c r="B405" s="201"/>
      <c r="C405" s="202"/>
      <c r="D405" s="303"/>
      <c r="E405" s="228"/>
      <c r="F405" s="228"/>
      <c r="G405" s="228"/>
    </row>
    <row r="406" spans="1:7" ht="46.8" x14ac:dyDescent="0.3">
      <c r="A406" s="316">
        <v>251</v>
      </c>
      <c r="B406" s="183" t="s">
        <v>144</v>
      </c>
      <c r="C406" s="100" t="s">
        <v>838</v>
      </c>
      <c r="D406" s="404">
        <v>550</v>
      </c>
      <c r="E406" s="228"/>
      <c r="F406" s="228"/>
      <c r="G406" s="228"/>
    </row>
    <row r="407" spans="1:7" x14ac:dyDescent="0.3">
      <c r="A407" s="316"/>
      <c r="B407" s="149"/>
      <c r="C407" s="100"/>
      <c r="D407" s="303"/>
      <c r="F407" s="228"/>
      <c r="G407" s="228"/>
    </row>
    <row r="408" spans="1:7" ht="62.4" x14ac:dyDescent="0.3">
      <c r="A408" s="316">
        <v>252</v>
      </c>
      <c r="B408" s="241" t="s">
        <v>137</v>
      </c>
      <c r="C408" s="475" t="s">
        <v>120</v>
      </c>
      <c r="D408" s="404">
        <v>470</v>
      </c>
      <c r="F408" s="228"/>
      <c r="G408" s="228"/>
    </row>
    <row r="409" spans="1:7" x14ac:dyDescent="0.3">
      <c r="A409" s="316"/>
      <c r="B409" s="183"/>
      <c r="C409" s="189"/>
      <c r="D409" s="303"/>
      <c r="F409" s="228"/>
      <c r="G409" s="228"/>
    </row>
    <row r="410" spans="1:7" x14ac:dyDescent="0.3">
      <c r="A410" s="429" t="s">
        <v>138</v>
      </c>
      <c r="B410" s="426" t="s">
        <v>139</v>
      </c>
      <c r="C410" s="100" t="s">
        <v>743</v>
      </c>
      <c r="D410" s="404">
        <v>850</v>
      </c>
      <c r="F410" s="228"/>
      <c r="G410" s="228"/>
    </row>
    <row r="411" spans="1:7" x14ac:dyDescent="0.3">
      <c r="A411" s="429"/>
      <c r="B411" s="426"/>
      <c r="C411" s="100"/>
      <c r="D411" s="404"/>
      <c r="F411" s="228"/>
      <c r="G411" s="228"/>
    </row>
    <row r="412" spans="1:7" ht="46.8" x14ac:dyDescent="0.3">
      <c r="A412" s="488">
        <v>254</v>
      </c>
      <c r="B412" s="426" t="s">
        <v>108</v>
      </c>
      <c r="C412" s="100"/>
      <c r="D412" s="404"/>
      <c r="F412" s="228"/>
      <c r="G412" s="228"/>
    </row>
    <row r="413" spans="1:7" x14ac:dyDescent="0.3">
      <c r="A413" s="480" t="s">
        <v>109</v>
      </c>
      <c r="B413" s="481" t="s">
        <v>110</v>
      </c>
      <c r="C413" s="100"/>
      <c r="D413" s="404">
        <v>485</v>
      </c>
      <c r="F413" s="228"/>
      <c r="G413" s="228"/>
    </row>
    <row r="414" spans="1:7" x14ac:dyDescent="0.3">
      <c r="A414" s="482"/>
      <c r="B414" s="483"/>
      <c r="C414" s="100"/>
      <c r="D414" s="404"/>
      <c r="F414" s="228"/>
      <c r="G414" s="228"/>
    </row>
    <row r="415" spans="1:7" x14ac:dyDescent="0.3">
      <c r="A415" s="480" t="s">
        <v>111</v>
      </c>
      <c r="B415" s="481" t="s">
        <v>112</v>
      </c>
      <c r="C415" s="100"/>
      <c r="D415" s="404">
        <v>560</v>
      </c>
      <c r="F415" s="228"/>
      <c r="G415" s="228"/>
    </row>
    <row r="416" spans="1:7" ht="31.2" x14ac:dyDescent="0.3">
      <c r="A416" s="482"/>
      <c r="B416" s="489" t="s">
        <v>113</v>
      </c>
      <c r="C416" s="100"/>
      <c r="D416" s="404"/>
      <c r="F416" s="228"/>
      <c r="G416" s="228"/>
    </row>
    <row r="417" spans="1:7" x14ac:dyDescent="0.3">
      <c r="A417" s="482"/>
      <c r="B417" s="489"/>
      <c r="C417" s="475"/>
      <c r="D417" s="404"/>
      <c r="E417" s="228"/>
      <c r="F417" s="228"/>
      <c r="G417" s="228"/>
    </row>
    <row r="418" spans="1:7" ht="46.8" x14ac:dyDescent="0.3">
      <c r="A418" s="488">
        <v>255</v>
      </c>
      <c r="B418" s="489" t="s">
        <v>921</v>
      </c>
      <c r="C418" s="488" t="s">
        <v>922</v>
      </c>
      <c r="D418" s="404">
        <v>1075</v>
      </c>
      <c r="E418" s="228"/>
      <c r="F418" s="228"/>
      <c r="G418" s="228"/>
    </row>
    <row r="419" spans="1:7" x14ac:dyDescent="0.3">
      <c r="A419" s="488"/>
      <c r="B419" s="489"/>
      <c r="C419" s="488"/>
      <c r="D419" s="404"/>
      <c r="E419" s="228"/>
      <c r="F419" s="228"/>
      <c r="G419" s="228"/>
    </row>
    <row r="420" spans="1:7" ht="46.8" x14ac:dyDescent="0.3">
      <c r="A420" s="429" t="s">
        <v>145</v>
      </c>
      <c r="B420" s="491" t="s">
        <v>936</v>
      </c>
      <c r="C420" s="488" t="s">
        <v>922</v>
      </c>
      <c r="D420" s="404">
        <v>465</v>
      </c>
      <c r="F420" s="228"/>
      <c r="G420" s="228"/>
    </row>
    <row r="421" spans="1:7" x14ac:dyDescent="0.3">
      <c r="A421" s="429"/>
      <c r="B421" s="493"/>
      <c r="C421" s="476"/>
      <c r="D421" s="404">
        <v>0</v>
      </c>
      <c r="F421" s="228"/>
      <c r="G421" s="228"/>
    </row>
    <row r="422" spans="1:7" ht="33.9" customHeight="1" x14ac:dyDescent="0.3">
      <c r="A422" s="429" t="s">
        <v>923</v>
      </c>
      <c r="B422" s="494" t="s">
        <v>929</v>
      </c>
      <c r="C422" s="476" t="s">
        <v>408</v>
      </c>
      <c r="D422" s="492">
        <v>515</v>
      </c>
      <c r="F422" s="228"/>
      <c r="G422" s="228"/>
    </row>
    <row r="423" spans="1:7" x14ac:dyDescent="0.3">
      <c r="A423" s="429"/>
      <c r="B423" s="493"/>
      <c r="C423" s="476"/>
      <c r="D423" s="404">
        <v>0</v>
      </c>
      <c r="F423" s="228"/>
      <c r="G423" s="228"/>
    </row>
    <row r="424" spans="1:7" ht="46.8" x14ac:dyDescent="0.3">
      <c r="A424" s="429" t="s">
        <v>925</v>
      </c>
      <c r="B424" s="494" t="s">
        <v>924</v>
      </c>
      <c r="C424" s="476" t="s">
        <v>838</v>
      </c>
      <c r="D424" s="492">
        <v>385</v>
      </c>
      <c r="F424" s="228"/>
      <c r="G424" s="228"/>
    </row>
    <row r="425" spans="1:7" x14ac:dyDescent="0.3">
      <c r="A425" s="429"/>
      <c r="B425" s="493"/>
      <c r="C425" s="476"/>
      <c r="D425" s="492">
        <v>0</v>
      </c>
      <c r="F425" s="228"/>
      <c r="G425" s="228"/>
    </row>
    <row r="426" spans="1:7" ht="47.4" customHeight="1" x14ac:dyDescent="0.3">
      <c r="A426" s="495" t="s">
        <v>926</v>
      </c>
      <c r="B426" s="494" t="s">
        <v>937</v>
      </c>
      <c r="C426" s="476" t="s">
        <v>838</v>
      </c>
      <c r="D426" s="492">
        <v>220</v>
      </c>
      <c r="F426" s="228"/>
      <c r="G426" s="228"/>
    </row>
    <row r="427" spans="1:7" x14ac:dyDescent="0.3">
      <c r="A427" s="495"/>
      <c r="B427" s="493"/>
      <c r="C427" s="476"/>
      <c r="D427" s="492">
        <v>0</v>
      </c>
      <c r="F427" s="228"/>
      <c r="G427" s="228"/>
    </row>
    <row r="428" spans="1:7" ht="51.6" customHeight="1" x14ac:dyDescent="0.3">
      <c r="A428" s="495" t="s">
        <v>927</v>
      </c>
      <c r="B428" s="426" t="s">
        <v>938</v>
      </c>
      <c r="C428" s="476" t="s">
        <v>838</v>
      </c>
      <c r="D428" s="492">
        <v>260</v>
      </c>
    </row>
    <row r="429" spans="1:7" ht="20.100000000000001" customHeight="1" x14ac:dyDescent="0.3">
      <c r="A429" s="495"/>
      <c r="B429" s="426"/>
      <c r="C429" s="476"/>
      <c r="D429" s="492">
        <v>0</v>
      </c>
    </row>
    <row r="430" spans="1:7" ht="51.6" customHeight="1" x14ac:dyDescent="0.3">
      <c r="A430" s="495" t="s">
        <v>928</v>
      </c>
      <c r="B430" s="426" t="s">
        <v>939</v>
      </c>
      <c r="C430" s="476" t="s">
        <v>838</v>
      </c>
      <c r="D430" s="492">
        <v>260</v>
      </c>
    </row>
    <row r="431" spans="1:7" x14ac:dyDescent="0.3">
      <c r="A431" s="429"/>
      <c r="B431" s="426"/>
      <c r="C431" s="476"/>
      <c r="D431" s="492">
        <v>0</v>
      </c>
    </row>
    <row r="432" spans="1:7" ht="46.8" x14ac:dyDescent="0.3">
      <c r="A432" s="429" t="s">
        <v>930</v>
      </c>
      <c r="B432" s="426" t="s">
        <v>940</v>
      </c>
      <c r="C432" s="476" t="s">
        <v>838</v>
      </c>
      <c r="D432" s="492">
        <v>330</v>
      </c>
    </row>
    <row r="433" spans="1:7" x14ac:dyDescent="0.3">
      <c r="A433" s="429"/>
      <c r="B433" s="426"/>
      <c r="C433" s="476"/>
      <c r="D433" s="303"/>
    </row>
    <row r="434" spans="1:7" ht="31.2" x14ac:dyDescent="0.3">
      <c r="A434" s="429" t="s">
        <v>931</v>
      </c>
      <c r="B434" s="426" t="s">
        <v>945</v>
      </c>
      <c r="C434" s="100" t="s">
        <v>950</v>
      </c>
      <c r="D434" s="492">
        <v>585</v>
      </c>
    </row>
    <row r="435" spans="1:7" x14ac:dyDescent="0.3">
      <c r="A435" s="429"/>
      <c r="B435" s="426"/>
      <c r="C435" s="476"/>
      <c r="D435" s="492"/>
    </row>
    <row r="436" spans="1:7" ht="31.2" x14ac:dyDescent="0.3">
      <c r="A436" s="316">
        <v>264</v>
      </c>
      <c r="B436" s="149" t="s">
        <v>932</v>
      </c>
      <c r="C436" s="100" t="s">
        <v>951</v>
      </c>
      <c r="D436" s="404">
        <v>185</v>
      </c>
      <c r="E436" s="228"/>
      <c r="F436" s="228"/>
      <c r="G436" s="228"/>
    </row>
    <row r="437" spans="1:7" x14ac:dyDescent="0.3">
      <c r="A437" s="316"/>
      <c r="B437" s="149">
        <v>0</v>
      </c>
      <c r="C437" s="100"/>
      <c r="D437" s="404">
        <v>0</v>
      </c>
      <c r="E437" s="228"/>
      <c r="F437" s="228"/>
      <c r="G437" s="228"/>
    </row>
    <row r="438" spans="1:7" x14ac:dyDescent="0.3">
      <c r="A438" s="316">
        <v>265</v>
      </c>
      <c r="B438" s="149" t="s">
        <v>933</v>
      </c>
      <c r="C438" s="100" t="s">
        <v>120</v>
      </c>
      <c r="D438" s="404">
        <v>185</v>
      </c>
      <c r="E438" s="228"/>
      <c r="F438" s="228"/>
      <c r="G438" s="228"/>
    </row>
    <row r="439" spans="1:7" x14ac:dyDescent="0.3">
      <c r="A439" s="316"/>
      <c r="B439" s="149">
        <v>0</v>
      </c>
      <c r="C439" s="100"/>
      <c r="D439" s="404">
        <v>0</v>
      </c>
      <c r="E439" s="228"/>
      <c r="F439" s="228"/>
      <c r="G439" s="228"/>
    </row>
    <row r="440" spans="1:7" ht="62.4" x14ac:dyDescent="0.3">
      <c r="A440" s="316">
        <v>266</v>
      </c>
      <c r="B440" s="149" t="s">
        <v>941</v>
      </c>
      <c r="C440" s="100" t="s">
        <v>838</v>
      </c>
      <c r="D440" s="404">
        <v>210</v>
      </c>
      <c r="F440" s="228"/>
      <c r="G440" s="228"/>
    </row>
    <row r="441" spans="1:7" x14ac:dyDescent="0.3">
      <c r="A441" s="316"/>
      <c r="B441" s="149">
        <v>0</v>
      </c>
      <c r="C441" s="476"/>
      <c r="D441" s="404">
        <v>0</v>
      </c>
      <c r="F441" s="228"/>
      <c r="G441" s="228"/>
    </row>
    <row r="442" spans="1:7" ht="31.2" x14ac:dyDescent="0.3">
      <c r="A442" s="316">
        <v>267</v>
      </c>
      <c r="B442" s="149" t="s">
        <v>934</v>
      </c>
      <c r="C442" s="100" t="s">
        <v>743</v>
      </c>
      <c r="D442" s="404">
        <v>595</v>
      </c>
      <c r="F442" s="228"/>
      <c r="G442" s="228"/>
    </row>
    <row r="443" spans="1:7" x14ac:dyDescent="0.3">
      <c r="A443" s="316"/>
      <c r="B443" s="149">
        <v>0</v>
      </c>
      <c r="C443" s="100"/>
      <c r="D443" s="303"/>
      <c r="F443" s="228"/>
      <c r="G443" s="228"/>
    </row>
    <row r="444" spans="1:7" ht="46.8" x14ac:dyDescent="0.3">
      <c r="A444" s="316">
        <v>268</v>
      </c>
      <c r="B444" s="149" t="s">
        <v>935</v>
      </c>
      <c r="C444" s="100" t="s">
        <v>408</v>
      </c>
      <c r="D444" s="404">
        <v>260</v>
      </c>
      <c r="F444" s="228"/>
      <c r="G444" s="228"/>
    </row>
    <row r="445" spans="1:7" x14ac:dyDescent="0.3">
      <c r="A445" s="316"/>
      <c r="B445" s="149">
        <v>0</v>
      </c>
      <c r="C445" s="476"/>
      <c r="D445" s="404">
        <v>0</v>
      </c>
      <c r="F445" s="228"/>
      <c r="G445" s="228"/>
    </row>
    <row r="446" spans="1:7" ht="31.2" x14ac:dyDescent="0.3">
      <c r="A446" s="316">
        <v>269</v>
      </c>
      <c r="B446" s="149" t="s">
        <v>942</v>
      </c>
      <c r="C446" s="100" t="s">
        <v>950</v>
      </c>
      <c r="D446" s="404">
        <v>430</v>
      </c>
      <c r="F446" s="228"/>
      <c r="G446" s="228"/>
    </row>
    <row r="447" spans="1:7" x14ac:dyDescent="0.3">
      <c r="A447" s="316"/>
      <c r="B447" s="149">
        <v>0</v>
      </c>
      <c r="C447" s="476"/>
      <c r="D447" s="404">
        <v>0</v>
      </c>
      <c r="F447" s="228"/>
      <c r="G447" s="228"/>
    </row>
    <row r="448" spans="1:7" ht="46.8" x14ac:dyDescent="0.3">
      <c r="A448" s="316">
        <v>270</v>
      </c>
      <c r="B448" s="149" t="s">
        <v>944</v>
      </c>
      <c r="C448" s="476" t="s">
        <v>743</v>
      </c>
      <c r="D448" s="404">
        <v>540</v>
      </c>
      <c r="F448" s="228"/>
      <c r="G448" s="228"/>
    </row>
    <row r="449" spans="1:7" x14ac:dyDescent="0.3">
      <c r="A449" s="316"/>
      <c r="B449" s="149"/>
      <c r="C449" s="476"/>
      <c r="D449" s="404">
        <v>0</v>
      </c>
      <c r="F449" s="228"/>
      <c r="G449" s="228"/>
    </row>
    <row r="450" spans="1:7" ht="31.2" x14ac:dyDescent="0.3">
      <c r="A450" s="316">
        <v>271</v>
      </c>
      <c r="B450" s="149" t="s">
        <v>943</v>
      </c>
      <c r="C450" s="476" t="s">
        <v>715</v>
      </c>
      <c r="D450" s="404">
        <v>315</v>
      </c>
      <c r="F450" s="228"/>
      <c r="G450" s="228"/>
    </row>
    <row r="451" spans="1:7" x14ac:dyDescent="0.3">
      <c r="A451" s="316"/>
      <c r="B451" s="149"/>
      <c r="C451" s="476"/>
      <c r="D451" s="404"/>
      <c r="F451" s="228"/>
      <c r="G451" s="228"/>
    </row>
    <row r="452" spans="1:7" ht="31.2" x14ac:dyDescent="0.3">
      <c r="A452" s="316">
        <v>272</v>
      </c>
      <c r="B452" s="426" t="s">
        <v>952</v>
      </c>
      <c r="C452" s="476" t="s">
        <v>120</v>
      </c>
      <c r="D452" s="404">
        <v>420</v>
      </c>
    </row>
    <row r="453" spans="1:7" x14ac:dyDescent="0.3">
      <c r="A453" s="316"/>
      <c r="B453" s="426">
        <v>0</v>
      </c>
      <c r="C453" s="476">
        <v>0</v>
      </c>
      <c r="D453" s="467"/>
    </row>
    <row r="454" spans="1:7" ht="31.2" x14ac:dyDescent="0.3">
      <c r="A454" s="316">
        <v>273</v>
      </c>
      <c r="B454" s="426" t="s">
        <v>953</v>
      </c>
      <c r="C454" s="476" t="s">
        <v>120</v>
      </c>
      <c r="D454" s="404">
        <v>420</v>
      </c>
    </row>
    <row r="455" spans="1:7" x14ac:dyDescent="0.3">
      <c r="A455" s="506"/>
      <c r="B455" s="507"/>
      <c r="C455" s="508"/>
      <c r="D455" s="509"/>
    </row>
    <row r="456" spans="1:7" x14ac:dyDescent="0.3">
      <c r="A456" s="289"/>
      <c r="B456" s="361"/>
      <c r="C456" s="112"/>
      <c r="D456" s="470"/>
      <c r="F456" s="228"/>
      <c r="G456" s="228"/>
    </row>
    <row r="457" spans="1:7" x14ac:dyDescent="0.3">
      <c r="A457" s="280"/>
      <c r="B457" s="357" t="s">
        <v>338</v>
      </c>
      <c r="C457" s="213"/>
    </row>
    <row r="458" spans="1:7" x14ac:dyDescent="0.3">
      <c r="B458" s="154" t="s">
        <v>646</v>
      </c>
      <c r="C458" s="213"/>
    </row>
    <row r="459" spans="1:7" x14ac:dyDescent="0.3">
      <c r="B459" s="154" t="s">
        <v>647</v>
      </c>
      <c r="C459" s="213"/>
    </row>
    <row r="460" spans="1:7" ht="31.5" customHeight="1" x14ac:dyDescent="0.3">
      <c r="B460" s="512" t="s">
        <v>954</v>
      </c>
      <c r="C460" s="512"/>
      <c r="D460" s="515"/>
    </row>
    <row r="461" spans="1:7" x14ac:dyDescent="0.3">
      <c r="B461" s="284"/>
    </row>
    <row r="462" spans="1:7" x14ac:dyDescent="0.3">
      <c r="B462" s="284"/>
    </row>
    <row r="463" spans="1:7" x14ac:dyDescent="0.3">
      <c r="B463" s="284"/>
    </row>
    <row r="465" spans="1:1" x14ac:dyDescent="0.3">
      <c r="A465" s="228"/>
    </row>
    <row r="466" spans="1:1" x14ac:dyDescent="0.3">
      <c r="A466" s="228"/>
    </row>
    <row r="469" spans="1:1" x14ac:dyDescent="0.3">
      <c r="A469" s="228"/>
    </row>
  </sheetData>
  <sheetProtection selectLockedCells="1" selectUnlockedCells="1"/>
  <mergeCells count="4">
    <mergeCell ref="A1:D1"/>
    <mergeCell ref="B460:D460"/>
    <mergeCell ref="A3:D3"/>
    <mergeCell ref="A392:B392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fitToHeight="0" orientation="portrait" blackAndWhite="1" r:id="rId1"/>
  <headerFooter alignWithMargins="0">
    <oddFooter>&amp;C&amp;"Times New Roman,обычный"Страница &amp;P&amp;R&amp;"Times New Roman,обычный"&amp;A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DX433"/>
  <sheetViews>
    <sheetView showZeros="0" view="pageBreakPreview" zoomScaleNormal="100" workbookViewId="0">
      <selection activeCell="L15" sqref="L15"/>
    </sheetView>
  </sheetViews>
  <sheetFormatPr defaultColWidth="9.109375" defaultRowHeight="15.6" outlineLevelRow="1" outlineLevelCol="1" x14ac:dyDescent="0.3"/>
  <cols>
    <col min="1" max="1" width="9.88671875" style="225" customWidth="1"/>
    <col min="2" max="2" width="51.6640625" style="213" customWidth="1"/>
    <col min="3" max="3" width="11.88671875" style="214" customWidth="1"/>
    <col min="4" max="4" width="24.109375" style="225" hidden="1" customWidth="1" outlineLevel="1"/>
    <col min="5" max="5" width="13" style="225" hidden="1" customWidth="1" outlineLevel="1"/>
    <col min="6" max="6" width="9.5546875" style="289" hidden="1" customWidth="1" outlineLevel="1"/>
    <col min="7" max="7" width="9.33203125" style="225" hidden="1" customWidth="1" outlineLevel="1"/>
    <col min="8" max="8" width="9.6640625" style="225" hidden="1" customWidth="1" outlineLevel="1"/>
    <col min="9" max="9" width="10.33203125" style="225" hidden="1" customWidth="1" outlineLevel="1"/>
    <col min="10" max="10" width="10.33203125" style="225" customWidth="1" collapsed="1"/>
    <col min="11" max="11" width="10.33203125" style="225" customWidth="1"/>
    <col min="12" max="12" width="10.33203125" style="226" customWidth="1"/>
    <col min="13" max="13" width="9.109375" style="290" outlineLevel="1"/>
    <col min="14" max="14" width="9.109375" style="228" outlineLevel="1"/>
    <col min="15" max="16384" width="9.109375" style="228"/>
  </cols>
  <sheetData>
    <row r="1" spans="1:128" s="210" customFormat="1" x14ac:dyDescent="0.3">
      <c r="A1" s="209"/>
      <c r="C1" s="211"/>
      <c r="D1" s="285"/>
      <c r="E1" s="286"/>
      <c r="F1" s="287"/>
      <c r="L1" s="220" t="s">
        <v>834</v>
      </c>
      <c r="M1" s="209"/>
    </row>
    <row r="2" spans="1:128" s="210" customFormat="1" x14ac:dyDescent="0.3">
      <c r="A2" s="209"/>
      <c r="C2" s="211"/>
      <c r="D2" s="285"/>
      <c r="E2" s="286"/>
      <c r="F2" s="287"/>
      <c r="M2" s="209"/>
    </row>
    <row r="3" spans="1:128" s="210" customFormat="1" x14ac:dyDescent="0.3">
      <c r="A3" s="209"/>
      <c r="C3" s="211"/>
      <c r="D3" s="285"/>
      <c r="E3" s="286"/>
      <c r="F3" s="287"/>
      <c r="L3" s="223" t="s">
        <v>263</v>
      </c>
      <c r="M3" s="209"/>
    </row>
    <row r="4" spans="1:128" s="210" customFormat="1" x14ac:dyDescent="0.3">
      <c r="A4" s="209"/>
      <c r="C4" s="211"/>
      <c r="D4" s="285"/>
      <c r="E4" s="286"/>
      <c r="F4" s="287"/>
      <c r="L4" s="220" t="s">
        <v>264</v>
      </c>
      <c r="M4" s="209"/>
    </row>
    <row r="5" spans="1:128" s="210" customFormat="1" x14ac:dyDescent="0.3">
      <c r="A5" s="209"/>
      <c r="C5" s="211"/>
      <c r="D5" s="285"/>
      <c r="E5" s="286"/>
      <c r="F5" s="287"/>
      <c r="M5" s="209"/>
    </row>
    <row r="6" spans="1:128" s="210" customFormat="1" x14ac:dyDescent="0.3">
      <c r="A6" s="209"/>
      <c r="C6" s="211"/>
      <c r="D6" s="285"/>
      <c r="E6" s="286"/>
      <c r="F6" s="287"/>
      <c r="L6" s="220" t="s">
        <v>265</v>
      </c>
      <c r="M6" s="209"/>
    </row>
    <row r="7" spans="1:128" s="210" customFormat="1" x14ac:dyDescent="0.3">
      <c r="A7" s="209"/>
      <c r="C7" s="211"/>
      <c r="D7" s="285"/>
      <c r="E7" s="286"/>
      <c r="F7" s="287"/>
      <c r="L7" s="220"/>
      <c r="M7" s="209"/>
    </row>
    <row r="8" spans="1:128" s="210" customFormat="1" x14ac:dyDescent="0.3">
      <c r="A8" s="209"/>
      <c r="C8" s="211"/>
      <c r="D8" s="285"/>
      <c r="E8" s="286"/>
      <c r="F8" s="287"/>
      <c r="L8" s="220"/>
      <c r="M8" s="209"/>
    </row>
    <row r="9" spans="1:128" ht="15" customHeight="1" x14ac:dyDescent="0.3">
      <c r="A9" s="510" t="s">
        <v>340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288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</row>
    <row r="10" spans="1:128" x14ac:dyDescent="0.3">
      <c r="A10" s="212"/>
      <c r="D10" s="212"/>
    </row>
    <row r="11" spans="1:128" ht="30" customHeight="1" x14ac:dyDescent="0.3">
      <c r="A11" s="510" t="s">
        <v>322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</row>
    <row r="12" spans="1:128" ht="16.2" thickBot="1" x14ac:dyDescent="0.35">
      <c r="A12" s="291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</row>
    <row r="13" spans="1:128" s="232" customFormat="1" ht="43.5" customHeight="1" x14ac:dyDescent="0.3">
      <c r="A13" s="519" t="s">
        <v>233</v>
      </c>
      <c r="B13" s="522" t="s">
        <v>373</v>
      </c>
      <c r="C13" s="524" t="s">
        <v>374</v>
      </c>
      <c r="D13" s="524" t="s">
        <v>375</v>
      </c>
      <c r="E13" s="516" t="s">
        <v>376</v>
      </c>
      <c r="F13" s="524" t="s">
        <v>377</v>
      </c>
      <c r="G13" s="516" t="s">
        <v>378</v>
      </c>
      <c r="H13" s="516" t="s">
        <v>379</v>
      </c>
      <c r="I13" s="516" t="s">
        <v>665</v>
      </c>
      <c r="J13" s="516"/>
      <c r="K13" s="516"/>
      <c r="L13" s="517"/>
      <c r="M13" s="292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</row>
    <row r="14" spans="1:128" s="232" customFormat="1" x14ac:dyDescent="0.3">
      <c r="A14" s="520"/>
      <c r="B14" s="523"/>
      <c r="C14" s="518"/>
      <c r="D14" s="518"/>
      <c r="E14" s="518"/>
      <c r="F14" s="518"/>
      <c r="G14" s="518" t="s">
        <v>380</v>
      </c>
      <c r="H14" s="518" t="s">
        <v>381</v>
      </c>
      <c r="I14" s="293"/>
      <c r="J14" s="233" t="s">
        <v>367</v>
      </c>
      <c r="K14" s="233" t="s">
        <v>366</v>
      </c>
      <c r="L14" s="234" t="s">
        <v>368</v>
      </c>
      <c r="M14" s="292"/>
    </row>
    <row r="15" spans="1:128" x14ac:dyDescent="0.3">
      <c r="A15" s="217" t="s">
        <v>385</v>
      </c>
      <c r="B15" s="218" t="s">
        <v>382</v>
      </c>
      <c r="C15" s="219" t="s">
        <v>383</v>
      </c>
      <c r="D15" s="294" t="s">
        <v>386</v>
      </c>
      <c r="E15" s="236">
        <f>(5700*1.5+5700/12)/165*1.1*1.084</f>
        <v>65.22</v>
      </c>
      <c r="F15" s="236">
        <v>0.3</v>
      </c>
      <c r="G15" s="236">
        <f>E15*F15</f>
        <v>19.57</v>
      </c>
      <c r="H15" s="236" t="e">
        <f>(G15+G16)*3.762</f>
        <v>#REF!</v>
      </c>
      <c r="I15" s="236"/>
      <c r="J15" s="236">
        <f>L15-K15</f>
        <v>160.16999999999999</v>
      </c>
      <c r="K15" s="236">
        <f>L15/1.18*0.18</f>
        <v>28.83</v>
      </c>
      <c r="L15" s="237">
        <f>ROUND('Приложение № 1 2017'!D6*1.05,0)</f>
        <v>189</v>
      </c>
      <c r="M15" s="290">
        <v>125</v>
      </c>
      <c r="N15" s="239">
        <f>L15/M15</f>
        <v>1.51</v>
      </c>
      <c r="O15" s="239">
        <f>L15/'Приложение № 1 2017'!D6</f>
        <v>1.05</v>
      </c>
    </row>
    <row r="16" spans="1:128" x14ac:dyDescent="0.3">
      <c r="A16" s="240"/>
      <c r="B16" s="295"/>
      <c r="C16" s="242"/>
      <c r="D16" s="247" t="s">
        <v>266</v>
      </c>
      <c r="E16" s="243" t="e">
        <f>'Приложение № 1 2017'!#REF!</f>
        <v>#REF!</v>
      </c>
      <c r="F16" s="296">
        <v>5.5E-2</v>
      </c>
      <c r="G16" s="296" t="e">
        <f>E16*F16</f>
        <v>#REF!</v>
      </c>
      <c r="H16" s="243"/>
      <c r="I16" s="243"/>
      <c r="J16" s="243"/>
      <c r="K16" s="243"/>
      <c r="L16" s="237">
        <f>ROUND('Приложение № 1 2017'!D7*1.05,0)</f>
        <v>0</v>
      </c>
      <c r="N16" s="239"/>
      <c r="O16" s="239" t="e">
        <f>L16/'Приложение № 1 2017'!D7</f>
        <v>#DIV/0!</v>
      </c>
    </row>
    <row r="17" spans="1:15" x14ac:dyDescent="0.3">
      <c r="A17" s="245" t="s">
        <v>387</v>
      </c>
      <c r="B17" s="246"/>
      <c r="C17" s="247"/>
      <c r="D17" s="278"/>
      <c r="E17" s="297"/>
      <c r="F17" s="298"/>
      <c r="G17" s="297"/>
      <c r="H17" s="297"/>
      <c r="I17" s="243"/>
      <c r="J17" s="243">
        <f t="shared" ref="J17:J48" si="0">L17-K17</f>
        <v>0</v>
      </c>
      <c r="K17" s="243">
        <f t="shared" ref="K17:K48" si="1">L17/1.18*0.18</f>
        <v>0</v>
      </c>
      <c r="L17" s="237">
        <f>ROUND('Приложение № 1 2017'!D8*1.05,0)</f>
        <v>0</v>
      </c>
      <c r="N17" s="239"/>
      <c r="O17" s="239" t="e">
        <f>L17/'Приложение № 1 2017'!D8</f>
        <v>#DIV/0!</v>
      </c>
    </row>
    <row r="18" spans="1:15" s="302" customFormat="1" ht="31.2" x14ac:dyDescent="0.3">
      <c r="A18" s="251" t="s">
        <v>389</v>
      </c>
      <c r="B18" s="252" t="s">
        <v>462</v>
      </c>
      <c r="C18" s="299" t="s">
        <v>463</v>
      </c>
      <c r="D18" s="300" t="s">
        <v>386</v>
      </c>
      <c r="E18" s="254">
        <f t="shared" ref="E18:E55" si="2">$E$15</f>
        <v>65.22</v>
      </c>
      <c r="F18" s="254"/>
      <c r="G18" s="254">
        <f t="shared" ref="G18:G63" si="3">E18*F18</f>
        <v>0</v>
      </c>
      <c r="H18" s="254">
        <f>G18*3.324</f>
        <v>0</v>
      </c>
      <c r="I18" s="254"/>
      <c r="J18" s="254">
        <f t="shared" si="0"/>
        <v>484.75</v>
      </c>
      <c r="K18" s="254">
        <f t="shared" si="1"/>
        <v>87.25</v>
      </c>
      <c r="L18" s="237">
        <f>ROUND('Приложение № 1 2017'!D9*1.05,0)</f>
        <v>572</v>
      </c>
      <c r="M18" s="301">
        <v>350</v>
      </c>
      <c r="N18" s="239">
        <f t="shared" ref="N18:N55" si="4">L18/M18</f>
        <v>1.63</v>
      </c>
      <c r="O18" s="239">
        <f>L18/'Приложение № 1 2017'!D9</f>
        <v>1.05</v>
      </c>
    </row>
    <row r="19" spans="1:15" x14ac:dyDescent="0.3">
      <c r="A19" s="240" t="s">
        <v>393</v>
      </c>
      <c r="B19" s="248" t="s">
        <v>414</v>
      </c>
      <c r="C19" s="242" t="s">
        <v>391</v>
      </c>
      <c r="D19" s="247" t="s">
        <v>386</v>
      </c>
      <c r="E19" s="243">
        <f t="shared" si="2"/>
        <v>65.22</v>
      </c>
      <c r="F19" s="243">
        <v>0.72</v>
      </c>
      <c r="G19" s="243">
        <f t="shared" si="3"/>
        <v>46.96</v>
      </c>
      <c r="H19" s="243">
        <f t="shared" ref="H19:H50" si="5">G19*3.762</f>
        <v>176.66</v>
      </c>
      <c r="I19" s="243"/>
      <c r="J19" s="243">
        <f t="shared" si="0"/>
        <v>302.54000000000002</v>
      </c>
      <c r="K19" s="243">
        <f t="shared" si="1"/>
        <v>54.46</v>
      </c>
      <c r="L19" s="237">
        <f>ROUND('Приложение № 1 2017'!D10*1.05,0)</f>
        <v>357</v>
      </c>
      <c r="M19" s="290">
        <v>220</v>
      </c>
      <c r="N19" s="239">
        <f t="shared" si="4"/>
        <v>1.62</v>
      </c>
      <c r="O19" s="239">
        <f>L19/'Приложение № 1 2017'!D10</f>
        <v>1.05</v>
      </c>
    </row>
    <row r="20" spans="1:15" x14ac:dyDescent="0.3">
      <c r="A20" s="240" t="s">
        <v>396</v>
      </c>
      <c r="B20" s="248" t="s">
        <v>470</v>
      </c>
      <c r="C20" s="242" t="s">
        <v>440</v>
      </c>
      <c r="D20" s="247" t="s">
        <v>386</v>
      </c>
      <c r="E20" s="243">
        <f t="shared" si="2"/>
        <v>65.22</v>
      </c>
      <c r="F20" s="243">
        <v>0.28999999999999998</v>
      </c>
      <c r="G20" s="243">
        <f t="shared" si="3"/>
        <v>18.91</v>
      </c>
      <c r="H20" s="243">
        <f t="shared" si="5"/>
        <v>71.14</v>
      </c>
      <c r="I20" s="243"/>
      <c r="J20" s="243">
        <f t="shared" si="0"/>
        <v>120.34</v>
      </c>
      <c r="K20" s="243">
        <f t="shared" si="1"/>
        <v>21.66</v>
      </c>
      <c r="L20" s="237">
        <f>ROUND('Приложение № 1 2017'!D11*1.05,0)</f>
        <v>142</v>
      </c>
      <c r="M20" s="290">
        <v>90</v>
      </c>
      <c r="N20" s="239">
        <f t="shared" si="4"/>
        <v>1.58</v>
      </c>
      <c r="O20" s="239">
        <f>L20/'Приложение № 1 2017'!D11</f>
        <v>1.05</v>
      </c>
    </row>
    <row r="21" spans="1:15" x14ac:dyDescent="0.3">
      <c r="A21" s="240" t="s">
        <v>399</v>
      </c>
      <c r="B21" s="248" t="s">
        <v>471</v>
      </c>
      <c r="C21" s="242" t="s">
        <v>391</v>
      </c>
      <c r="D21" s="247" t="s">
        <v>386</v>
      </c>
      <c r="E21" s="243">
        <f t="shared" si="2"/>
        <v>65.22</v>
      </c>
      <c r="F21" s="243">
        <v>0.36</v>
      </c>
      <c r="G21" s="243">
        <f t="shared" si="3"/>
        <v>23.48</v>
      </c>
      <c r="H21" s="243">
        <f t="shared" si="5"/>
        <v>88.33</v>
      </c>
      <c r="I21" s="243"/>
      <c r="J21" s="243">
        <f t="shared" si="0"/>
        <v>151.69</v>
      </c>
      <c r="K21" s="243">
        <f t="shared" si="1"/>
        <v>27.31</v>
      </c>
      <c r="L21" s="237">
        <f>ROUND('Приложение № 1 2017'!D12*1.05,0)</f>
        <v>179</v>
      </c>
      <c r="M21" s="290">
        <v>110</v>
      </c>
      <c r="N21" s="239">
        <f t="shared" si="4"/>
        <v>1.63</v>
      </c>
      <c r="O21" s="239">
        <f>L21/'Приложение № 1 2017'!D12</f>
        <v>1.05</v>
      </c>
    </row>
    <row r="22" spans="1:15" x14ac:dyDescent="0.3">
      <c r="A22" s="240" t="s">
        <v>403</v>
      </c>
      <c r="B22" s="248" t="s">
        <v>416</v>
      </c>
      <c r="C22" s="242" t="s">
        <v>417</v>
      </c>
      <c r="D22" s="247" t="s">
        <v>386</v>
      </c>
      <c r="E22" s="243">
        <f t="shared" si="2"/>
        <v>65.22</v>
      </c>
      <c r="F22" s="243">
        <v>0.15</v>
      </c>
      <c r="G22" s="243">
        <f t="shared" si="3"/>
        <v>9.7799999999999994</v>
      </c>
      <c r="H22" s="243">
        <f t="shared" si="5"/>
        <v>36.79</v>
      </c>
      <c r="I22" s="243"/>
      <c r="J22" s="243">
        <f t="shared" si="0"/>
        <v>62.71</v>
      </c>
      <c r="K22" s="243">
        <f t="shared" si="1"/>
        <v>11.29</v>
      </c>
      <c r="L22" s="237">
        <f>ROUND('Приложение № 1 2017'!D13*1.05,0)</f>
        <v>74</v>
      </c>
      <c r="M22" s="290">
        <v>45</v>
      </c>
      <c r="N22" s="239">
        <f>L22/M22</f>
        <v>1.64</v>
      </c>
      <c r="O22" s="239">
        <f>L22/'Приложение № 1 2017'!D13</f>
        <v>1.06</v>
      </c>
    </row>
    <row r="23" spans="1:15" x14ac:dyDescent="0.3">
      <c r="A23" s="240" t="s">
        <v>406</v>
      </c>
      <c r="B23" s="248" t="s">
        <v>472</v>
      </c>
      <c r="C23" s="242" t="s">
        <v>473</v>
      </c>
      <c r="D23" s="247" t="s">
        <v>386</v>
      </c>
      <c r="E23" s="243">
        <f t="shared" si="2"/>
        <v>65.22</v>
      </c>
      <c r="F23" s="243">
        <v>0.2</v>
      </c>
      <c r="G23" s="243">
        <f t="shared" si="3"/>
        <v>13.04</v>
      </c>
      <c r="H23" s="243">
        <f t="shared" si="5"/>
        <v>49.06</v>
      </c>
      <c r="I23" s="243"/>
      <c r="J23" s="243">
        <f t="shared" si="0"/>
        <v>84.75</v>
      </c>
      <c r="K23" s="243">
        <f t="shared" si="1"/>
        <v>15.25</v>
      </c>
      <c r="L23" s="237">
        <f>ROUND('Приложение № 1 2017'!D14*1.05,0)</f>
        <v>100</v>
      </c>
      <c r="M23" s="290">
        <v>60</v>
      </c>
      <c r="N23" s="239">
        <f t="shared" si="4"/>
        <v>1.67</v>
      </c>
      <c r="O23" s="239">
        <f>L23/'Приложение № 1 2017'!D14</f>
        <v>1.05</v>
      </c>
    </row>
    <row r="24" spans="1:15" x14ac:dyDescent="0.3">
      <c r="A24" s="240" t="s">
        <v>410</v>
      </c>
      <c r="B24" s="248" t="s">
        <v>418</v>
      </c>
      <c r="C24" s="242" t="s">
        <v>419</v>
      </c>
      <c r="D24" s="247" t="s">
        <v>386</v>
      </c>
      <c r="E24" s="243">
        <f t="shared" si="2"/>
        <v>65.22</v>
      </c>
      <c r="F24" s="243">
        <v>0.25</v>
      </c>
      <c r="G24" s="243">
        <f t="shared" si="3"/>
        <v>16.309999999999999</v>
      </c>
      <c r="H24" s="243">
        <f t="shared" si="5"/>
        <v>61.36</v>
      </c>
      <c r="I24" s="243"/>
      <c r="J24" s="243">
        <f t="shared" si="0"/>
        <v>106.78</v>
      </c>
      <c r="K24" s="243">
        <f t="shared" si="1"/>
        <v>19.22</v>
      </c>
      <c r="L24" s="237">
        <f>ROUND('Приложение № 1 2017'!D15*1.05,0)</f>
        <v>126</v>
      </c>
      <c r="M24" s="290">
        <v>75</v>
      </c>
      <c r="N24" s="239">
        <f t="shared" si="4"/>
        <v>1.68</v>
      </c>
      <c r="O24" s="239">
        <f>L24/'Приложение № 1 2017'!D15</f>
        <v>1.05</v>
      </c>
    </row>
    <row r="25" spans="1:15" x14ac:dyDescent="0.3">
      <c r="A25" s="240" t="s">
        <v>413</v>
      </c>
      <c r="B25" s="248" t="s">
        <v>421</v>
      </c>
      <c r="C25" s="242" t="s">
        <v>422</v>
      </c>
      <c r="D25" s="247" t="s">
        <v>386</v>
      </c>
      <c r="E25" s="243">
        <f t="shared" si="2"/>
        <v>65.22</v>
      </c>
      <c r="F25" s="243">
        <v>0.15</v>
      </c>
      <c r="G25" s="243">
        <f t="shared" si="3"/>
        <v>9.7799999999999994</v>
      </c>
      <c r="H25" s="243">
        <f t="shared" si="5"/>
        <v>36.79</v>
      </c>
      <c r="I25" s="243"/>
      <c r="J25" s="243">
        <f t="shared" si="0"/>
        <v>62.71</v>
      </c>
      <c r="K25" s="243">
        <f t="shared" si="1"/>
        <v>11.29</v>
      </c>
      <c r="L25" s="237">
        <f>ROUND('Приложение № 1 2017'!D16*1.05,0)</f>
        <v>74</v>
      </c>
      <c r="M25" s="290">
        <v>45</v>
      </c>
      <c r="N25" s="239">
        <f t="shared" si="4"/>
        <v>1.64</v>
      </c>
      <c r="O25" s="239">
        <f>L25/'Приложение № 1 2017'!D16</f>
        <v>1.06</v>
      </c>
    </row>
    <row r="26" spans="1:15" x14ac:dyDescent="0.3">
      <c r="A26" s="240" t="s">
        <v>415</v>
      </c>
      <c r="B26" s="248" t="s">
        <v>474</v>
      </c>
      <c r="C26" s="242" t="s">
        <v>475</v>
      </c>
      <c r="D26" s="247" t="s">
        <v>386</v>
      </c>
      <c r="E26" s="243">
        <f t="shared" si="2"/>
        <v>65.22</v>
      </c>
      <c r="F26" s="243">
        <v>0.2</v>
      </c>
      <c r="G26" s="243">
        <f t="shared" si="3"/>
        <v>13.04</v>
      </c>
      <c r="H26" s="243">
        <f t="shared" si="5"/>
        <v>49.06</v>
      </c>
      <c r="I26" s="243"/>
      <c r="J26" s="243">
        <f t="shared" si="0"/>
        <v>84.75</v>
      </c>
      <c r="K26" s="243">
        <f t="shared" si="1"/>
        <v>15.25</v>
      </c>
      <c r="L26" s="237">
        <f>ROUND('Приложение № 1 2017'!D17*1.05,0)</f>
        <v>100</v>
      </c>
      <c r="M26" s="290">
        <v>60</v>
      </c>
      <c r="N26" s="239">
        <f t="shared" si="4"/>
        <v>1.67</v>
      </c>
      <c r="O26" s="239">
        <f>L26/'Приложение № 1 2017'!D17</f>
        <v>1.05</v>
      </c>
    </row>
    <row r="27" spans="1:15" x14ac:dyDescent="0.3">
      <c r="A27" s="240" t="s">
        <v>420</v>
      </c>
      <c r="B27" s="248" t="s">
        <v>425</v>
      </c>
      <c r="C27" s="242" t="s">
        <v>426</v>
      </c>
      <c r="D27" s="247" t="s">
        <v>386</v>
      </c>
      <c r="E27" s="243">
        <f t="shared" si="2"/>
        <v>65.22</v>
      </c>
      <c r="F27" s="243">
        <v>0.69</v>
      </c>
      <c r="G27" s="243">
        <f t="shared" si="3"/>
        <v>45</v>
      </c>
      <c r="H27" s="243">
        <f t="shared" si="5"/>
        <v>169.29</v>
      </c>
      <c r="I27" s="243"/>
      <c r="J27" s="243">
        <f t="shared" si="0"/>
        <v>288.98</v>
      </c>
      <c r="K27" s="243">
        <f t="shared" si="1"/>
        <v>52.02</v>
      </c>
      <c r="L27" s="237">
        <f>ROUND('Приложение № 1 2017'!D18*1.05,0)</f>
        <v>341</v>
      </c>
      <c r="M27" s="290">
        <v>210</v>
      </c>
      <c r="N27" s="239">
        <f t="shared" si="4"/>
        <v>1.62</v>
      </c>
      <c r="O27" s="239">
        <f>L27/'Приложение № 1 2017'!D18</f>
        <v>1.05</v>
      </c>
    </row>
    <row r="28" spans="1:15" x14ac:dyDescent="0.3">
      <c r="A28" s="240" t="s">
        <v>424</v>
      </c>
      <c r="B28" s="248" t="s">
        <v>429</v>
      </c>
      <c r="C28" s="242" t="s">
        <v>430</v>
      </c>
      <c r="D28" s="247" t="s">
        <v>386</v>
      </c>
      <c r="E28" s="243">
        <f t="shared" si="2"/>
        <v>65.22</v>
      </c>
      <c r="F28" s="243">
        <v>0.43</v>
      </c>
      <c r="G28" s="243">
        <f t="shared" si="3"/>
        <v>28.04</v>
      </c>
      <c r="H28" s="243">
        <f t="shared" si="5"/>
        <v>105.49</v>
      </c>
      <c r="I28" s="243"/>
      <c r="J28" s="243">
        <f t="shared" si="0"/>
        <v>182.2</v>
      </c>
      <c r="K28" s="243">
        <f t="shared" si="1"/>
        <v>32.799999999999997</v>
      </c>
      <c r="L28" s="237">
        <f>ROUND('Приложение № 1 2017'!D19*1.05,0)</f>
        <v>215</v>
      </c>
      <c r="M28" s="290">
        <v>130</v>
      </c>
      <c r="N28" s="239">
        <f t="shared" si="4"/>
        <v>1.65</v>
      </c>
      <c r="O28" s="239">
        <f>L28/'Приложение № 1 2017'!D19</f>
        <v>1.05</v>
      </c>
    </row>
    <row r="29" spans="1:15" x14ac:dyDescent="0.3">
      <c r="A29" s="240" t="s">
        <v>428</v>
      </c>
      <c r="B29" s="248" t="s">
        <v>390</v>
      </c>
      <c r="C29" s="242" t="s">
        <v>391</v>
      </c>
      <c r="D29" s="247" t="s">
        <v>386</v>
      </c>
      <c r="E29" s="243">
        <f t="shared" si="2"/>
        <v>65.22</v>
      </c>
      <c r="F29" s="243">
        <v>0.4</v>
      </c>
      <c r="G29" s="243">
        <f t="shared" si="3"/>
        <v>26.09</v>
      </c>
      <c r="H29" s="243">
        <f t="shared" si="5"/>
        <v>98.15</v>
      </c>
      <c r="I29" s="243"/>
      <c r="J29" s="243">
        <f t="shared" si="0"/>
        <v>169.49</v>
      </c>
      <c r="K29" s="243">
        <f t="shared" si="1"/>
        <v>30.51</v>
      </c>
      <c r="L29" s="237">
        <f>ROUND('Приложение № 1 2017'!D20*1.05,0)</f>
        <v>200</v>
      </c>
      <c r="M29" s="290">
        <v>120</v>
      </c>
      <c r="N29" s="239">
        <f t="shared" si="4"/>
        <v>1.67</v>
      </c>
      <c r="O29" s="239">
        <f>L29/'Приложение № 1 2017'!D20</f>
        <v>1.05</v>
      </c>
    </row>
    <row r="30" spans="1:15" s="302" customFormat="1" x14ac:dyDescent="0.3">
      <c r="A30" s="251" t="s">
        <v>423</v>
      </c>
      <c r="B30" s="252" t="s">
        <v>345</v>
      </c>
      <c r="C30" s="299" t="s">
        <v>394</v>
      </c>
      <c r="D30" s="300" t="s">
        <v>386</v>
      </c>
      <c r="E30" s="254">
        <f t="shared" si="2"/>
        <v>65.22</v>
      </c>
      <c r="F30" s="254">
        <v>0.25</v>
      </c>
      <c r="G30" s="254">
        <f t="shared" si="3"/>
        <v>16.309999999999999</v>
      </c>
      <c r="H30" s="254">
        <f t="shared" si="5"/>
        <v>61.36</v>
      </c>
      <c r="I30" s="254"/>
      <c r="J30" s="254">
        <f t="shared" si="0"/>
        <v>106.78</v>
      </c>
      <c r="K30" s="254">
        <f t="shared" si="1"/>
        <v>19.22</v>
      </c>
      <c r="L30" s="237">
        <f>ROUND('Приложение № 1 2017'!D21*1.05,0)</f>
        <v>126</v>
      </c>
      <c r="M30" s="301">
        <v>75</v>
      </c>
      <c r="N30" s="239">
        <f t="shared" si="4"/>
        <v>1.68</v>
      </c>
      <c r="O30" s="239">
        <f>L30/'Приложение № 1 2017'!D21</f>
        <v>1.05</v>
      </c>
    </row>
    <row r="31" spans="1:15" s="302" customFormat="1" ht="31.2" x14ac:dyDescent="0.3">
      <c r="A31" s="251" t="s">
        <v>234</v>
      </c>
      <c r="B31" s="252" t="str">
        <f>'Приложение № 1 2017'!B22</f>
        <v>Замена штока краника плиты (с затрудненным доступом)</v>
      </c>
      <c r="C31" s="299"/>
      <c r="D31" s="300" t="s">
        <v>386</v>
      </c>
      <c r="E31" s="254">
        <f t="shared" si="2"/>
        <v>65.22</v>
      </c>
      <c r="F31" s="254">
        <v>0.53</v>
      </c>
      <c r="G31" s="254">
        <f t="shared" si="3"/>
        <v>34.57</v>
      </c>
      <c r="H31" s="254">
        <f t="shared" si="5"/>
        <v>130.05000000000001</v>
      </c>
      <c r="I31" s="254"/>
      <c r="J31" s="254">
        <f t="shared" si="0"/>
        <v>222.88</v>
      </c>
      <c r="K31" s="254">
        <f t="shared" si="1"/>
        <v>40.119999999999997</v>
      </c>
      <c r="L31" s="237">
        <f>ROUND('Приложение № 1 2017'!D22*1.05,0)</f>
        <v>263</v>
      </c>
      <c r="M31" s="301">
        <v>160</v>
      </c>
      <c r="N31" s="239">
        <f t="shared" si="4"/>
        <v>1.64</v>
      </c>
      <c r="O31" s="239">
        <f>L31/'Приложение № 1 2017'!D22</f>
        <v>1.05</v>
      </c>
    </row>
    <row r="32" spans="1:15" s="302" customFormat="1" x14ac:dyDescent="0.3">
      <c r="A32" s="251" t="s">
        <v>427</v>
      </c>
      <c r="B32" s="252" t="s">
        <v>346</v>
      </c>
      <c r="C32" s="299" t="s">
        <v>391</v>
      </c>
      <c r="D32" s="300" t="s">
        <v>386</v>
      </c>
      <c r="E32" s="254">
        <f t="shared" si="2"/>
        <v>65.22</v>
      </c>
      <c r="F32" s="254">
        <v>0.17</v>
      </c>
      <c r="G32" s="254">
        <f t="shared" si="3"/>
        <v>11.09</v>
      </c>
      <c r="H32" s="254">
        <f t="shared" si="5"/>
        <v>41.72</v>
      </c>
      <c r="I32" s="254"/>
      <c r="J32" s="254">
        <f t="shared" si="0"/>
        <v>71.19</v>
      </c>
      <c r="K32" s="254">
        <f t="shared" si="1"/>
        <v>12.81</v>
      </c>
      <c r="L32" s="237">
        <f>ROUND('Приложение № 1 2017'!D23*1.05,0)</f>
        <v>84</v>
      </c>
      <c r="M32" s="301">
        <v>50</v>
      </c>
      <c r="N32" s="239">
        <f t="shared" si="4"/>
        <v>1.68</v>
      </c>
      <c r="O32" s="239">
        <f>L32/'Приложение № 1 2017'!D23</f>
        <v>1.05</v>
      </c>
    </row>
    <row r="33" spans="1:15" s="302" customFormat="1" ht="31.2" x14ac:dyDescent="0.3">
      <c r="A33" s="251" t="s">
        <v>238</v>
      </c>
      <c r="B33" s="252" t="str">
        <f>'Приложение № 1 2017'!B24</f>
        <v>Замена пружины штока краника плиты (с затрудненным доступом)</v>
      </c>
      <c r="C33" s="299"/>
      <c r="D33" s="300" t="s">
        <v>386</v>
      </c>
      <c r="E33" s="254">
        <f t="shared" si="2"/>
        <v>65.22</v>
      </c>
      <c r="F33" s="254">
        <v>0.36</v>
      </c>
      <c r="G33" s="254">
        <f t="shared" si="3"/>
        <v>23.48</v>
      </c>
      <c r="H33" s="254">
        <f t="shared" si="5"/>
        <v>88.33</v>
      </c>
      <c r="I33" s="254"/>
      <c r="J33" s="254">
        <f t="shared" si="0"/>
        <v>151.69</v>
      </c>
      <c r="K33" s="254">
        <f t="shared" si="1"/>
        <v>27.31</v>
      </c>
      <c r="L33" s="237">
        <f>ROUND('Приложение № 1 2017'!D24*1.05,0)</f>
        <v>179</v>
      </c>
      <c r="M33" s="301">
        <v>110</v>
      </c>
      <c r="N33" s="239">
        <f t="shared" si="4"/>
        <v>1.63</v>
      </c>
      <c r="O33" s="239">
        <f>L33/'Приложение № 1 2017'!D24</f>
        <v>1.05</v>
      </c>
    </row>
    <row r="34" spans="1:15" x14ac:dyDescent="0.3">
      <c r="A34" s="240" t="s">
        <v>438</v>
      </c>
      <c r="B34" s="248" t="s">
        <v>476</v>
      </c>
      <c r="C34" s="242" t="s">
        <v>391</v>
      </c>
      <c r="D34" s="247" t="s">
        <v>386</v>
      </c>
      <c r="E34" s="243">
        <f t="shared" si="2"/>
        <v>65.22</v>
      </c>
      <c r="F34" s="243">
        <v>0.5</v>
      </c>
      <c r="G34" s="243">
        <f t="shared" si="3"/>
        <v>32.61</v>
      </c>
      <c r="H34" s="243">
        <f t="shared" si="5"/>
        <v>122.68</v>
      </c>
      <c r="I34" s="243"/>
      <c r="J34" s="243">
        <f t="shared" si="0"/>
        <v>209.32</v>
      </c>
      <c r="K34" s="243">
        <f t="shared" si="1"/>
        <v>37.68</v>
      </c>
      <c r="L34" s="237">
        <f>ROUND('Приложение № 1 2017'!D25*1.05,0)</f>
        <v>247</v>
      </c>
      <c r="M34" s="290">
        <v>150</v>
      </c>
      <c r="N34" s="239">
        <f t="shared" si="4"/>
        <v>1.65</v>
      </c>
      <c r="O34" s="239">
        <f>L34/'Приложение № 1 2017'!D25</f>
        <v>1.05</v>
      </c>
    </row>
    <row r="35" spans="1:15" x14ac:dyDescent="0.3">
      <c r="A35" s="240" t="s">
        <v>442</v>
      </c>
      <c r="B35" s="248" t="s">
        <v>397</v>
      </c>
      <c r="C35" s="242" t="s">
        <v>391</v>
      </c>
      <c r="D35" s="247" t="s">
        <v>386</v>
      </c>
      <c r="E35" s="243">
        <f t="shared" si="2"/>
        <v>65.22</v>
      </c>
      <c r="F35" s="243">
        <v>0.1</v>
      </c>
      <c r="G35" s="243">
        <f t="shared" si="3"/>
        <v>6.52</v>
      </c>
      <c r="H35" s="243">
        <f t="shared" si="5"/>
        <v>24.53</v>
      </c>
      <c r="I35" s="243"/>
      <c r="J35" s="243">
        <f t="shared" si="0"/>
        <v>39.83</v>
      </c>
      <c r="K35" s="243">
        <f t="shared" si="1"/>
        <v>7.17</v>
      </c>
      <c r="L35" s="237">
        <f>ROUND('Приложение № 1 2017'!D26*1.05,0)</f>
        <v>47</v>
      </c>
      <c r="M35" s="290">
        <v>30</v>
      </c>
      <c r="N35" s="239">
        <f t="shared" si="4"/>
        <v>1.57</v>
      </c>
      <c r="O35" s="239">
        <f>L35/'Приложение № 1 2017'!D26</f>
        <v>1.04</v>
      </c>
    </row>
    <row r="36" spans="1:15" s="376" customFormat="1" ht="31.2" x14ac:dyDescent="0.3">
      <c r="A36" s="369" t="s">
        <v>388</v>
      </c>
      <c r="B36" s="370" t="s">
        <v>481</v>
      </c>
      <c r="C36" s="371" t="s">
        <v>391</v>
      </c>
      <c r="D36" s="372" t="s">
        <v>386</v>
      </c>
      <c r="E36" s="373">
        <f t="shared" si="2"/>
        <v>65.22</v>
      </c>
      <c r="F36" s="373">
        <v>0.7</v>
      </c>
      <c r="G36" s="373">
        <f t="shared" si="3"/>
        <v>45.65</v>
      </c>
      <c r="H36" s="373">
        <f t="shared" si="5"/>
        <v>171.74</v>
      </c>
      <c r="I36" s="373"/>
      <c r="J36" s="373">
        <f t="shared" si="0"/>
        <v>294.07</v>
      </c>
      <c r="K36" s="373">
        <f t="shared" si="1"/>
        <v>52.93</v>
      </c>
      <c r="L36" s="237">
        <f>ROUND('Приложение № 1 2017'!D27*1.05,0)</f>
        <v>347</v>
      </c>
      <c r="M36" s="374">
        <v>215</v>
      </c>
      <c r="N36" s="375">
        <f t="shared" si="4"/>
        <v>1.61</v>
      </c>
      <c r="O36" s="239">
        <f>L36/'Приложение № 1 2017'!D27</f>
        <v>1.05</v>
      </c>
    </row>
    <row r="37" spans="1:15" ht="31.2" x14ac:dyDescent="0.3">
      <c r="A37" s="240" t="s">
        <v>447</v>
      </c>
      <c r="B37" s="248" t="s">
        <v>484</v>
      </c>
      <c r="C37" s="242" t="s">
        <v>485</v>
      </c>
      <c r="D37" s="247" t="s">
        <v>386</v>
      </c>
      <c r="E37" s="243">
        <f t="shared" si="2"/>
        <v>65.22</v>
      </c>
      <c r="F37" s="243">
        <v>0.5</v>
      </c>
      <c r="G37" s="243">
        <f t="shared" si="3"/>
        <v>32.61</v>
      </c>
      <c r="H37" s="243">
        <f t="shared" si="5"/>
        <v>122.68</v>
      </c>
      <c r="I37" s="243"/>
      <c r="J37" s="243">
        <f t="shared" si="0"/>
        <v>209.32</v>
      </c>
      <c r="K37" s="243">
        <f t="shared" si="1"/>
        <v>37.68</v>
      </c>
      <c r="L37" s="237">
        <f>ROUND('Приложение № 1 2017'!D28*1.05,0)</f>
        <v>247</v>
      </c>
      <c r="M37" s="290">
        <v>150</v>
      </c>
      <c r="N37" s="239">
        <f t="shared" si="4"/>
        <v>1.65</v>
      </c>
      <c r="O37" s="239">
        <f>L37/'Приложение № 1 2017'!D28</f>
        <v>1.05</v>
      </c>
    </row>
    <row r="38" spans="1:15" x14ac:dyDescent="0.3">
      <c r="A38" s="240" t="s">
        <v>451</v>
      </c>
      <c r="B38" s="248" t="s">
        <v>400</v>
      </c>
      <c r="C38" s="242" t="s">
        <v>401</v>
      </c>
      <c r="D38" s="247" t="s">
        <v>386</v>
      </c>
      <c r="E38" s="243">
        <f t="shared" si="2"/>
        <v>65.22</v>
      </c>
      <c r="F38" s="243">
        <v>0.5</v>
      </c>
      <c r="G38" s="243">
        <f t="shared" si="3"/>
        <v>32.61</v>
      </c>
      <c r="H38" s="243">
        <f t="shared" si="5"/>
        <v>122.68</v>
      </c>
      <c r="I38" s="243"/>
      <c r="J38" s="243">
        <f t="shared" si="0"/>
        <v>209.32</v>
      </c>
      <c r="K38" s="243">
        <f t="shared" si="1"/>
        <v>37.68</v>
      </c>
      <c r="L38" s="237">
        <f>ROUND('Приложение № 1 2017'!D29*1.05,0)</f>
        <v>247</v>
      </c>
      <c r="M38" s="290">
        <v>150</v>
      </c>
      <c r="N38" s="239">
        <f t="shared" si="4"/>
        <v>1.65</v>
      </c>
      <c r="O38" s="239">
        <f>L38/'Приложение № 1 2017'!D29</f>
        <v>1.05</v>
      </c>
    </row>
    <row r="39" spans="1:15" ht="31.2" x14ac:dyDescent="0.3">
      <c r="A39" s="240" t="s">
        <v>431</v>
      </c>
      <c r="B39" s="248" t="s">
        <v>487</v>
      </c>
      <c r="C39" s="242" t="s">
        <v>408</v>
      </c>
      <c r="D39" s="247" t="s">
        <v>386</v>
      </c>
      <c r="E39" s="243">
        <f t="shared" si="2"/>
        <v>65.22</v>
      </c>
      <c r="F39" s="243">
        <v>0.25</v>
      </c>
      <c r="G39" s="243">
        <f t="shared" si="3"/>
        <v>16.309999999999999</v>
      </c>
      <c r="H39" s="243">
        <f t="shared" si="5"/>
        <v>61.36</v>
      </c>
      <c r="I39" s="243"/>
      <c r="J39" s="243">
        <f t="shared" si="0"/>
        <v>106.78</v>
      </c>
      <c r="K39" s="243">
        <f t="shared" si="1"/>
        <v>19.22</v>
      </c>
      <c r="L39" s="237">
        <f>ROUND('Приложение № 1 2017'!D30*1.05,0)</f>
        <v>126</v>
      </c>
      <c r="M39" s="290">
        <v>75</v>
      </c>
      <c r="N39" s="239">
        <f t="shared" si="4"/>
        <v>1.68</v>
      </c>
      <c r="O39" s="239">
        <f>L39/'Приложение № 1 2017'!D30</f>
        <v>1.05</v>
      </c>
    </row>
    <row r="40" spans="1:15" ht="15" customHeight="1" x14ac:dyDescent="0.3">
      <c r="A40" s="240" t="s">
        <v>392</v>
      </c>
      <c r="B40" s="248" t="s">
        <v>404</v>
      </c>
      <c r="C40" s="242" t="s">
        <v>391</v>
      </c>
      <c r="D40" s="247" t="s">
        <v>386</v>
      </c>
      <c r="E40" s="243">
        <f t="shared" si="2"/>
        <v>65.22</v>
      </c>
      <c r="F40" s="243">
        <v>0.5</v>
      </c>
      <c r="G40" s="243">
        <f t="shared" si="3"/>
        <v>32.61</v>
      </c>
      <c r="H40" s="243">
        <f t="shared" si="5"/>
        <v>122.68</v>
      </c>
      <c r="I40" s="243"/>
      <c r="J40" s="243">
        <f t="shared" si="0"/>
        <v>209.32</v>
      </c>
      <c r="K40" s="243">
        <f t="shared" si="1"/>
        <v>37.68</v>
      </c>
      <c r="L40" s="237">
        <f>ROUND('Приложение № 1 2017'!D31*1.05,0)</f>
        <v>247</v>
      </c>
      <c r="M40" s="290">
        <v>150</v>
      </c>
      <c r="N40" s="239">
        <f t="shared" si="4"/>
        <v>1.65</v>
      </c>
      <c r="O40" s="239">
        <f>L40/'Приложение № 1 2017'!D31</f>
        <v>1.05</v>
      </c>
    </row>
    <row r="41" spans="1:15" x14ac:dyDescent="0.3">
      <c r="A41" s="240" t="s">
        <v>459</v>
      </c>
      <c r="B41" s="248" t="s">
        <v>434</v>
      </c>
      <c r="C41" s="242" t="s">
        <v>417</v>
      </c>
      <c r="D41" s="247" t="s">
        <v>386</v>
      </c>
      <c r="E41" s="243">
        <f t="shared" si="2"/>
        <v>65.22</v>
      </c>
      <c r="F41" s="243">
        <v>0.3</v>
      </c>
      <c r="G41" s="243">
        <f t="shared" si="3"/>
        <v>19.57</v>
      </c>
      <c r="H41" s="243">
        <f t="shared" si="5"/>
        <v>73.62</v>
      </c>
      <c r="I41" s="243"/>
      <c r="J41" s="243">
        <f t="shared" si="0"/>
        <v>124.58</v>
      </c>
      <c r="K41" s="243">
        <f t="shared" si="1"/>
        <v>22.42</v>
      </c>
      <c r="L41" s="237">
        <f>ROUND('Приложение № 1 2017'!D32*1.05,0)</f>
        <v>147</v>
      </c>
      <c r="M41" s="290">
        <v>90</v>
      </c>
      <c r="N41" s="239">
        <f t="shared" si="4"/>
        <v>1.63</v>
      </c>
      <c r="O41" s="239">
        <f>L41/'Приложение № 1 2017'!D32</f>
        <v>1.05</v>
      </c>
    </row>
    <row r="42" spans="1:15" ht="31.2" x14ac:dyDescent="0.3">
      <c r="A42" s="240" t="s">
        <v>461</v>
      </c>
      <c r="B42" s="248" t="s">
        <v>490</v>
      </c>
      <c r="C42" s="242" t="s">
        <v>456</v>
      </c>
      <c r="D42" s="247" t="s">
        <v>386</v>
      </c>
      <c r="E42" s="243">
        <f t="shared" si="2"/>
        <v>65.22</v>
      </c>
      <c r="F42" s="243">
        <v>0.67</v>
      </c>
      <c r="G42" s="243">
        <f t="shared" si="3"/>
        <v>43.7</v>
      </c>
      <c r="H42" s="243">
        <f t="shared" si="5"/>
        <v>164.4</v>
      </c>
      <c r="I42" s="243"/>
      <c r="J42" s="243">
        <f t="shared" si="0"/>
        <v>280.51</v>
      </c>
      <c r="K42" s="243">
        <f t="shared" si="1"/>
        <v>50.49</v>
      </c>
      <c r="L42" s="237">
        <f>ROUND('Приложение № 1 2017'!D33*1.05,0)</f>
        <v>331</v>
      </c>
      <c r="M42" s="290">
        <v>205</v>
      </c>
      <c r="N42" s="239">
        <f t="shared" si="4"/>
        <v>1.61</v>
      </c>
      <c r="O42" s="239">
        <f>L42/'Приложение № 1 2017'!D33</f>
        <v>1.05</v>
      </c>
    </row>
    <row r="43" spans="1:15" ht="17.25" customHeight="1" x14ac:dyDescent="0.3">
      <c r="A43" s="240" t="s">
        <v>465</v>
      </c>
      <c r="B43" s="248" t="s">
        <v>492</v>
      </c>
      <c r="C43" s="242" t="s">
        <v>493</v>
      </c>
      <c r="D43" s="247" t="s">
        <v>386</v>
      </c>
      <c r="E43" s="243">
        <f t="shared" si="2"/>
        <v>65.22</v>
      </c>
      <c r="F43" s="243">
        <v>0.17</v>
      </c>
      <c r="G43" s="243">
        <f t="shared" si="3"/>
        <v>11.09</v>
      </c>
      <c r="H43" s="243">
        <f t="shared" si="5"/>
        <v>41.72</v>
      </c>
      <c r="I43" s="243"/>
      <c r="J43" s="243">
        <f t="shared" si="0"/>
        <v>71.19</v>
      </c>
      <c r="K43" s="243">
        <f t="shared" si="1"/>
        <v>12.81</v>
      </c>
      <c r="L43" s="237">
        <f>ROUND('Приложение № 1 2017'!D34*1.05,0)</f>
        <v>84</v>
      </c>
      <c r="M43" s="290">
        <v>50</v>
      </c>
      <c r="N43" s="239">
        <f t="shared" si="4"/>
        <v>1.68</v>
      </c>
      <c r="O43" s="239">
        <f>L43/'Приложение № 1 2017'!D34</f>
        <v>1.05</v>
      </c>
    </row>
    <row r="44" spans="1:15" x14ac:dyDescent="0.3">
      <c r="A44" s="240" t="s">
        <v>468</v>
      </c>
      <c r="B44" s="248" t="s">
        <v>436</v>
      </c>
      <c r="C44" s="242" t="s">
        <v>408</v>
      </c>
      <c r="D44" s="247" t="s">
        <v>386</v>
      </c>
      <c r="E44" s="243">
        <f t="shared" si="2"/>
        <v>65.22</v>
      </c>
      <c r="F44" s="243">
        <v>0.5</v>
      </c>
      <c r="G44" s="243">
        <f t="shared" si="3"/>
        <v>32.61</v>
      </c>
      <c r="H44" s="243">
        <f t="shared" si="5"/>
        <v>122.68</v>
      </c>
      <c r="I44" s="243"/>
      <c r="J44" s="243">
        <f t="shared" si="0"/>
        <v>209.32</v>
      </c>
      <c r="K44" s="243">
        <f t="shared" si="1"/>
        <v>37.68</v>
      </c>
      <c r="L44" s="237">
        <f>ROUND('Приложение № 1 2017'!D35*1.05,0)</f>
        <v>247</v>
      </c>
      <c r="M44" s="290">
        <v>150</v>
      </c>
      <c r="N44" s="239">
        <f t="shared" si="4"/>
        <v>1.65</v>
      </c>
      <c r="O44" s="239">
        <f>L44/'Приложение № 1 2017'!D35</f>
        <v>1.05</v>
      </c>
    </row>
    <row r="45" spans="1:15" x14ac:dyDescent="0.3">
      <c r="A45" s="240" t="s">
        <v>477</v>
      </c>
      <c r="B45" s="248" t="s">
        <v>439</v>
      </c>
      <c r="C45" s="242" t="s">
        <v>440</v>
      </c>
      <c r="D45" s="247" t="s">
        <v>386</v>
      </c>
      <c r="E45" s="243">
        <f t="shared" si="2"/>
        <v>65.22</v>
      </c>
      <c r="F45" s="243">
        <v>0.67</v>
      </c>
      <c r="G45" s="243">
        <f t="shared" si="3"/>
        <v>43.7</v>
      </c>
      <c r="H45" s="243">
        <f t="shared" si="5"/>
        <v>164.4</v>
      </c>
      <c r="I45" s="243"/>
      <c r="J45" s="243">
        <f t="shared" si="0"/>
        <v>280.51</v>
      </c>
      <c r="K45" s="243">
        <f t="shared" si="1"/>
        <v>50.49</v>
      </c>
      <c r="L45" s="237">
        <f>ROUND('Приложение № 1 2017'!D36*1.05,0)</f>
        <v>331</v>
      </c>
      <c r="M45" s="290">
        <v>205</v>
      </c>
      <c r="N45" s="239">
        <f t="shared" si="4"/>
        <v>1.61</v>
      </c>
      <c r="O45" s="239">
        <f>L45/'Приложение № 1 2017'!D36</f>
        <v>1.05</v>
      </c>
    </row>
    <row r="46" spans="1:15" x14ac:dyDescent="0.3">
      <c r="A46" s="240" t="s">
        <v>478</v>
      </c>
      <c r="B46" s="248" t="s">
        <v>495</v>
      </c>
      <c r="C46" s="242" t="s">
        <v>475</v>
      </c>
      <c r="D46" s="247" t="s">
        <v>386</v>
      </c>
      <c r="E46" s="243">
        <f t="shared" si="2"/>
        <v>65.22</v>
      </c>
      <c r="F46" s="243">
        <v>0.3</v>
      </c>
      <c r="G46" s="243">
        <f t="shared" si="3"/>
        <v>19.57</v>
      </c>
      <c r="H46" s="243">
        <f t="shared" si="5"/>
        <v>73.62</v>
      </c>
      <c r="I46" s="243"/>
      <c r="J46" s="243">
        <f t="shared" si="0"/>
        <v>124.58</v>
      </c>
      <c r="K46" s="243">
        <f t="shared" si="1"/>
        <v>22.42</v>
      </c>
      <c r="L46" s="237">
        <f>ROUND('Приложение № 1 2017'!D37*1.05,0)</f>
        <v>147</v>
      </c>
      <c r="M46" s="290">
        <v>90</v>
      </c>
      <c r="N46" s="239">
        <f t="shared" si="4"/>
        <v>1.63</v>
      </c>
      <c r="O46" s="239">
        <f>L46/'Приложение № 1 2017'!D37</f>
        <v>1.05</v>
      </c>
    </row>
    <row r="47" spans="1:15" ht="31.2" x14ac:dyDescent="0.3">
      <c r="A47" s="240" t="s">
        <v>479</v>
      </c>
      <c r="B47" s="248" t="s">
        <v>497</v>
      </c>
      <c r="C47" s="242" t="s">
        <v>432</v>
      </c>
      <c r="D47" s="247" t="s">
        <v>386</v>
      </c>
      <c r="E47" s="243">
        <f t="shared" si="2"/>
        <v>65.22</v>
      </c>
      <c r="F47" s="243">
        <v>0.5</v>
      </c>
      <c r="G47" s="243">
        <f t="shared" si="3"/>
        <v>32.61</v>
      </c>
      <c r="H47" s="243">
        <f t="shared" si="5"/>
        <v>122.68</v>
      </c>
      <c r="I47" s="243"/>
      <c r="J47" s="243">
        <f t="shared" si="0"/>
        <v>209.32</v>
      </c>
      <c r="K47" s="243">
        <f t="shared" si="1"/>
        <v>37.68</v>
      </c>
      <c r="L47" s="237">
        <f>ROUND('Приложение № 1 2017'!D38*1.05,0)</f>
        <v>247</v>
      </c>
      <c r="M47" s="290">
        <v>150</v>
      </c>
      <c r="N47" s="239">
        <f t="shared" si="4"/>
        <v>1.65</v>
      </c>
      <c r="O47" s="239">
        <f>L47/'Приложение № 1 2017'!D38</f>
        <v>1.05</v>
      </c>
    </row>
    <row r="48" spans="1:15" ht="31.2" x14ac:dyDescent="0.3">
      <c r="A48" s="240" t="s">
        <v>395</v>
      </c>
      <c r="B48" s="248" t="s">
        <v>500</v>
      </c>
      <c r="C48" s="242" t="s">
        <v>475</v>
      </c>
      <c r="D48" s="247" t="s">
        <v>386</v>
      </c>
      <c r="E48" s="243">
        <f t="shared" si="2"/>
        <v>65.22</v>
      </c>
      <c r="F48" s="243">
        <v>0.67</v>
      </c>
      <c r="G48" s="243">
        <f t="shared" si="3"/>
        <v>43.7</v>
      </c>
      <c r="H48" s="243">
        <f t="shared" si="5"/>
        <v>164.4</v>
      </c>
      <c r="I48" s="243"/>
      <c r="J48" s="243">
        <f t="shared" si="0"/>
        <v>280.51</v>
      </c>
      <c r="K48" s="243">
        <f t="shared" si="1"/>
        <v>50.49</v>
      </c>
      <c r="L48" s="237">
        <f>ROUND('Приложение № 1 2017'!D39*1.05,0)</f>
        <v>331</v>
      </c>
      <c r="M48" s="290">
        <v>205</v>
      </c>
      <c r="N48" s="239">
        <f t="shared" si="4"/>
        <v>1.61</v>
      </c>
      <c r="O48" s="239">
        <f>L48/'Приложение № 1 2017'!D39</f>
        <v>1.05</v>
      </c>
    </row>
    <row r="49" spans="1:15" ht="31.2" x14ac:dyDescent="0.3">
      <c r="A49" s="240" t="s">
        <v>480</v>
      </c>
      <c r="B49" s="241" t="s">
        <v>411</v>
      </c>
      <c r="C49" s="242" t="s">
        <v>412</v>
      </c>
      <c r="D49" s="247" t="s">
        <v>386</v>
      </c>
      <c r="E49" s="243">
        <f t="shared" si="2"/>
        <v>65.22</v>
      </c>
      <c r="F49" s="303">
        <v>0.15</v>
      </c>
      <c r="G49" s="243">
        <f t="shared" si="3"/>
        <v>9.7799999999999994</v>
      </c>
      <c r="H49" s="243">
        <f t="shared" si="5"/>
        <v>36.79</v>
      </c>
      <c r="I49" s="243"/>
      <c r="J49" s="243">
        <f t="shared" ref="J49:J80" si="6">L49-K49</f>
        <v>62.71</v>
      </c>
      <c r="K49" s="243">
        <f t="shared" ref="K49:K80" si="7">L49/1.18*0.18</f>
        <v>11.29</v>
      </c>
      <c r="L49" s="237">
        <f>ROUND('Приложение № 1 2017'!D40*1.05,0)</f>
        <v>74</v>
      </c>
      <c r="M49" s="290">
        <v>45</v>
      </c>
      <c r="N49" s="239">
        <f t="shared" si="4"/>
        <v>1.64</v>
      </c>
      <c r="O49" s="239">
        <f>L49/'Приложение № 1 2017'!D40</f>
        <v>1.06</v>
      </c>
    </row>
    <row r="50" spans="1:15" x14ac:dyDescent="0.3">
      <c r="A50" s="240" t="s">
        <v>482</v>
      </c>
      <c r="B50" s="241" t="s">
        <v>443</v>
      </c>
      <c r="C50" s="242" t="s">
        <v>391</v>
      </c>
      <c r="D50" s="247" t="s">
        <v>386</v>
      </c>
      <c r="E50" s="243">
        <f t="shared" si="2"/>
        <v>65.22</v>
      </c>
      <c r="F50" s="303">
        <v>0.1</v>
      </c>
      <c r="G50" s="243">
        <f t="shared" si="3"/>
        <v>6.52</v>
      </c>
      <c r="H50" s="243">
        <f t="shared" si="5"/>
        <v>24.53</v>
      </c>
      <c r="I50" s="243"/>
      <c r="J50" s="243">
        <f t="shared" si="6"/>
        <v>39.83</v>
      </c>
      <c r="K50" s="243">
        <f t="shared" si="7"/>
        <v>7.17</v>
      </c>
      <c r="L50" s="237">
        <f>ROUND('Приложение № 1 2017'!D41*1.05,0)</f>
        <v>47</v>
      </c>
      <c r="M50" s="290">
        <v>30</v>
      </c>
      <c r="N50" s="239">
        <f t="shared" si="4"/>
        <v>1.57</v>
      </c>
      <c r="O50" s="239">
        <f>L50/'Приложение № 1 2017'!D41</f>
        <v>1.04</v>
      </c>
    </row>
    <row r="51" spans="1:15" ht="31.2" x14ac:dyDescent="0.3">
      <c r="A51" s="240" t="s">
        <v>398</v>
      </c>
      <c r="B51" s="248" t="s">
        <v>445</v>
      </c>
      <c r="C51" s="242" t="s">
        <v>446</v>
      </c>
      <c r="D51" s="247" t="s">
        <v>386</v>
      </c>
      <c r="E51" s="243">
        <f t="shared" si="2"/>
        <v>65.22</v>
      </c>
      <c r="F51" s="304">
        <v>0.47</v>
      </c>
      <c r="G51" s="243">
        <f t="shared" si="3"/>
        <v>30.65</v>
      </c>
      <c r="H51" s="243">
        <f t="shared" ref="H51:H82" si="8">G51*3.762</f>
        <v>115.31</v>
      </c>
      <c r="I51" s="243"/>
      <c r="J51" s="243">
        <f t="shared" si="6"/>
        <v>195.76</v>
      </c>
      <c r="K51" s="243">
        <f t="shared" si="7"/>
        <v>35.24</v>
      </c>
      <c r="L51" s="237">
        <f>ROUND('Приложение № 1 2017'!D42*1.05,0)</f>
        <v>231</v>
      </c>
      <c r="M51" s="290">
        <v>145</v>
      </c>
      <c r="N51" s="239">
        <f t="shared" si="4"/>
        <v>1.59</v>
      </c>
      <c r="O51" s="239">
        <f>L51/'Приложение № 1 2017'!D42</f>
        <v>1.05</v>
      </c>
    </row>
    <row r="52" spans="1:15" ht="31.2" x14ac:dyDescent="0.3">
      <c r="A52" s="240" t="s">
        <v>486</v>
      </c>
      <c r="B52" s="241" t="s">
        <v>466</v>
      </c>
      <c r="C52" s="242" t="s">
        <v>391</v>
      </c>
      <c r="D52" s="247" t="s">
        <v>386</v>
      </c>
      <c r="E52" s="243">
        <f t="shared" si="2"/>
        <v>65.22</v>
      </c>
      <c r="F52" s="303">
        <v>1</v>
      </c>
      <c r="G52" s="243">
        <f t="shared" si="3"/>
        <v>65.22</v>
      </c>
      <c r="H52" s="243">
        <f t="shared" si="8"/>
        <v>245.36</v>
      </c>
      <c r="I52" s="243"/>
      <c r="J52" s="243">
        <f t="shared" si="6"/>
        <v>418.64</v>
      </c>
      <c r="K52" s="243">
        <f t="shared" si="7"/>
        <v>75.36</v>
      </c>
      <c r="L52" s="237">
        <f>ROUND('Приложение № 1 2017'!D43*1.05,0)</f>
        <v>494</v>
      </c>
      <c r="M52" s="290">
        <v>305</v>
      </c>
      <c r="N52" s="239">
        <f t="shared" si="4"/>
        <v>1.62</v>
      </c>
      <c r="O52" s="239">
        <f>L52/'Приложение № 1 2017'!D43</f>
        <v>1.05</v>
      </c>
    </row>
    <row r="53" spans="1:15" ht="46.8" x14ac:dyDescent="0.3">
      <c r="A53" s="240" t="s">
        <v>402</v>
      </c>
      <c r="B53" s="248" t="s">
        <v>448</v>
      </c>
      <c r="C53" s="242" t="s">
        <v>449</v>
      </c>
      <c r="D53" s="247" t="s">
        <v>386</v>
      </c>
      <c r="E53" s="243">
        <f t="shared" si="2"/>
        <v>65.22</v>
      </c>
      <c r="F53" s="303">
        <v>0.97</v>
      </c>
      <c r="G53" s="243">
        <f t="shared" si="3"/>
        <v>63.26</v>
      </c>
      <c r="H53" s="243">
        <f t="shared" si="8"/>
        <v>237.98</v>
      </c>
      <c r="I53" s="243"/>
      <c r="J53" s="243">
        <f t="shared" si="6"/>
        <v>409.32</v>
      </c>
      <c r="K53" s="243">
        <f t="shared" si="7"/>
        <v>73.680000000000007</v>
      </c>
      <c r="L53" s="237">
        <f>ROUND('Приложение № 1 2017'!D44*1.05,0)</f>
        <v>483</v>
      </c>
      <c r="M53" s="290">
        <v>295</v>
      </c>
      <c r="N53" s="239">
        <f t="shared" si="4"/>
        <v>1.64</v>
      </c>
      <c r="O53" s="239">
        <f>L53/'Приложение № 1 2017'!D44</f>
        <v>1.05</v>
      </c>
    </row>
    <row r="54" spans="1:15" ht="46.8" x14ac:dyDescent="0.3">
      <c r="A54" s="240" t="s">
        <v>433</v>
      </c>
      <c r="B54" s="305" t="s">
        <v>677</v>
      </c>
      <c r="C54" s="242" t="s">
        <v>675</v>
      </c>
      <c r="D54" s="247" t="s">
        <v>386</v>
      </c>
      <c r="E54" s="243">
        <f t="shared" si="2"/>
        <v>65.22</v>
      </c>
      <c r="F54" s="303">
        <v>0.75</v>
      </c>
      <c r="G54" s="243">
        <f t="shared" si="3"/>
        <v>48.92</v>
      </c>
      <c r="H54" s="243">
        <f t="shared" si="8"/>
        <v>184.04</v>
      </c>
      <c r="I54" s="243"/>
      <c r="J54" s="243">
        <f t="shared" si="6"/>
        <v>316.10000000000002</v>
      </c>
      <c r="K54" s="243">
        <f t="shared" si="7"/>
        <v>56.9</v>
      </c>
      <c r="L54" s="237">
        <f>ROUND('Приложение № 1 2017'!D45*1.05,0)</f>
        <v>373</v>
      </c>
      <c r="M54" s="290">
        <v>230</v>
      </c>
      <c r="N54" s="239">
        <f t="shared" si="4"/>
        <v>1.62</v>
      </c>
      <c r="O54" s="239">
        <f>L54/'Приложение № 1 2017'!D45</f>
        <v>1.05</v>
      </c>
    </row>
    <row r="55" spans="1:15" ht="31.2" x14ac:dyDescent="0.3">
      <c r="A55" s="240" t="s">
        <v>488</v>
      </c>
      <c r="B55" s="241" t="s">
        <v>679</v>
      </c>
      <c r="C55" s="242" t="s">
        <v>680</v>
      </c>
      <c r="D55" s="247" t="s">
        <v>386</v>
      </c>
      <c r="E55" s="243">
        <f t="shared" si="2"/>
        <v>65.22</v>
      </c>
      <c r="F55" s="303">
        <v>0.05</v>
      </c>
      <c r="G55" s="243">
        <f t="shared" si="3"/>
        <v>3.26</v>
      </c>
      <c r="H55" s="243">
        <f t="shared" si="8"/>
        <v>12.26</v>
      </c>
      <c r="I55" s="243"/>
      <c r="J55" s="243">
        <f t="shared" si="6"/>
        <v>22.03</v>
      </c>
      <c r="K55" s="243">
        <f t="shared" si="7"/>
        <v>3.97</v>
      </c>
      <c r="L55" s="237">
        <f>ROUND('Приложение № 1 2017'!D46*1.05,0)</f>
        <v>26</v>
      </c>
      <c r="M55" s="290">
        <v>15</v>
      </c>
      <c r="N55" s="239">
        <f t="shared" si="4"/>
        <v>1.73</v>
      </c>
      <c r="O55" s="239">
        <f>L55/'Приложение № 1 2017'!D46</f>
        <v>1.04</v>
      </c>
    </row>
    <row r="56" spans="1:15" ht="46.8" x14ac:dyDescent="0.3">
      <c r="A56" s="240" t="s">
        <v>489</v>
      </c>
      <c r="B56" s="241" t="s">
        <v>469</v>
      </c>
      <c r="C56" s="242"/>
      <c r="D56" s="247"/>
      <c r="E56" s="243"/>
      <c r="F56" s="303"/>
      <c r="G56" s="243">
        <f t="shared" si="3"/>
        <v>0</v>
      </c>
      <c r="H56" s="243">
        <f t="shared" si="8"/>
        <v>0</v>
      </c>
      <c r="I56" s="243"/>
      <c r="J56" s="243">
        <f t="shared" si="6"/>
        <v>0</v>
      </c>
      <c r="K56" s="243">
        <f t="shared" si="7"/>
        <v>0</v>
      </c>
      <c r="L56" s="237">
        <f>ROUND('Приложение № 1 2017'!D47*1.05,0)</f>
        <v>0</v>
      </c>
      <c r="M56" s="290">
        <v>0</v>
      </c>
      <c r="N56" s="239"/>
      <c r="O56" s="239" t="e">
        <f>L56/'Приложение № 1 2017'!D47</f>
        <v>#DIV/0!</v>
      </c>
    </row>
    <row r="57" spans="1:15" x14ac:dyDescent="0.3">
      <c r="A57" s="272" t="s">
        <v>168</v>
      </c>
      <c r="B57" s="306" t="s">
        <v>185</v>
      </c>
      <c r="C57" s="242" t="s">
        <v>394</v>
      </c>
      <c r="D57" s="247" t="s">
        <v>386</v>
      </c>
      <c r="E57" s="243">
        <f t="shared" ref="E57:E63" si="9">$E$15</f>
        <v>65.22</v>
      </c>
      <c r="F57" s="303">
        <v>0.77</v>
      </c>
      <c r="G57" s="243">
        <f t="shared" si="3"/>
        <v>50.22</v>
      </c>
      <c r="H57" s="243">
        <f t="shared" si="8"/>
        <v>188.93</v>
      </c>
      <c r="I57" s="243"/>
      <c r="J57" s="243">
        <f t="shared" si="6"/>
        <v>324.58</v>
      </c>
      <c r="K57" s="243">
        <f t="shared" si="7"/>
        <v>58.42</v>
      </c>
      <c r="L57" s="237">
        <f>ROUND('Приложение № 1 2017'!D48*1.05,0)</f>
        <v>383</v>
      </c>
      <c r="M57" s="290">
        <v>235</v>
      </c>
      <c r="N57" s="239">
        <f t="shared" ref="N57:N63" si="10">L57/M57</f>
        <v>1.63</v>
      </c>
      <c r="O57" s="239">
        <f>L57/'Приложение № 1 2017'!D48</f>
        <v>1.05</v>
      </c>
    </row>
    <row r="58" spans="1:15" x14ac:dyDescent="0.3">
      <c r="A58" s="272" t="s">
        <v>169</v>
      </c>
      <c r="B58" s="306" t="s">
        <v>186</v>
      </c>
      <c r="C58" s="242" t="s">
        <v>394</v>
      </c>
      <c r="D58" s="247" t="s">
        <v>386</v>
      </c>
      <c r="E58" s="243">
        <f t="shared" si="9"/>
        <v>65.22</v>
      </c>
      <c r="F58" s="303">
        <v>1.47</v>
      </c>
      <c r="G58" s="243">
        <f t="shared" si="3"/>
        <v>95.87</v>
      </c>
      <c r="H58" s="243">
        <f t="shared" si="8"/>
        <v>360.66</v>
      </c>
      <c r="I58" s="243"/>
      <c r="J58" s="243">
        <f t="shared" si="6"/>
        <v>618.64</v>
      </c>
      <c r="K58" s="243">
        <f t="shared" si="7"/>
        <v>111.36</v>
      </c>
      <c r="L58" s="237">
        <f>ROUND('Приложение № 1 2017'!D49*1.05,0)</f>
        <v>730</v>
      </c>
      <c r="M58" s="290">
        <v>445</v>
      </c>
      <c r="N58" s="239">
        <f t="shared" si="10"/>
        <v>1.64</v>
      </c>
      <c r="O58" s="239">
        <f>L58/'Приложение № 1 2017'!D49</f>
        <v>1.05</v>
      </c>
    </row>
    <row r="59" spans="1:15" x14ac:dyDescent="0.3">
      <c r="A59" s="240" t="s">
        <v>491</v>
      </c>
      <c r="B59" s="241" t="s">
        <v>452</v>
      </c>
      <c r="C59" s="242" t="s">
        <v>453</v>
      </c>
      <c r="D59" s="247" t="s">
        <v>386</v>
      </c>
      <c r="E59" s="243">
        <f t="shared" si="9"/>
        <v>65.22</v>
      </c>
      <c r="F59" s="303">
        <v>0.35</v>
      </c>
      <c r="G59" s="243">
        <f t="shared" si="3"/>
        <v>22.83</v>
      </c>
      <c r="H59" s="243">
        <f t="shared" si="8"/>
        <v>85.89</v>
      </c>
      <c r="I59" s="243"/>
      <c r="J59" s="243">
        <f t="shared" si="6"/>
        <v>146.61000000000001</v>
      </c>
      <c r="K59" s="243">
        <f t="shared" si="7"/>
        <v>26.39</v>
      </c>
      <c r="L59" s="237">
        <f>ROUND('Приложение № 1 2017'!D50*1.05,0)</f>
        <v>173</v>
      </c>
      <c r="M59" s="290">
        <v>105</v>
      </c>
      <c r="N59" s="239">
        <f t="shared" si="10"/>
        <v>1.65</v>
      </c>
      <c r="O59" s="239">
        <f>L59/'Приложение № 1 2017'!D50</f>
        <v>1.05</v>
      </c>
    </row>
    <row r="60" spans="1:15" ht="31.2" x14ac:dyDescent="0.3">
      <c r="A60" s="240" t="s">
        <v>435</v>
      </c>
      <c r="B60" s="241" t="s">
        <v>455</v>
      </c>
      <c r="C60" s="242" t="s">
        <v>456</v>
      </c>
      <c r="D60" s="247" t="s">
        <v>386</v>
      </c>
      <c r="E60" s="243">
        <f t="shared" si="9"/>
        <v>65.22</v>
      </c>
      <c r="F60" s="303">
        <v>0.4</v>
      </c>
      <c r="G60" s="243">
        <f t="shared" si="3"/>
        <v>26.09</v>
      </c>
      <c r="H60" s="243">
        <f t="shared" si="8"/>
        <v>98.15</v>
      </c>
      <c r="I60" s="243"/>
      <c r="J60" s="243">
        <f t="shared" si="6"/>
        <v>169.49</v>
      </c>
      <c r="K60" s="243">
        <f t="shared" si="7"/>
        <v>30.51</v>
      </c>
      <c r="L60" s="237">
        <f>ROUND('Приложение № 1 2017'!D51*1.05,0)</f>
        <v>200</v>
      </c>
      <c r="M60" s="290">
        <v>120</v>
      </c>
      <c r="N60" s="239">
        <f t="shared" si="10"/>
        <v>1.67</v>
      </c>
      <c r="O60" s="239">
        <f>L60/'Приложение № 1 2017'!D51</f>
        <v>1.05</v>
      </c>
    </row>
    <row r="61" spans="1:15" x14ac:dyDescent="0.3">
      <c r="A61" s="240" t="s">
        <v>437</v>
      </c>
      <c r="B61" s="273" t="s">
        <v>407</v>
      </c>
      <c r="C61" s="242" t="s">
        <v>408</v>
      </c>
      <c r="D61" s="247" t="s">
        <v>386</v>
      </c>
      <c r="E61" s="243">
        <f t="shared" si="9"/>
        <v>65.22</v>
      </c>
      <c r="F61" s="303">
        <v>0.18</v>
      </c>
      <c r="G61" s="243">
        <f t="shared" si="3"/>
        <v>11.74</v>
      </c>
      <c r="H61" s="243">
        <f t="shared" si="8"/>
        <v>44.17</v>
      </c>
      <c r="I61" s="243"/>
      <c r="J61" s="243">
        <f t="shared" si="6"/>
        <v>75.42</v>
      </c>
      <c r="K61" s="243">
        <f t="shared" si="7"/>
        <v>13.58</v>
      </c>
      <c r="L61" s="237">
        <f>ROUND('Приложение № 1 2017'!D52*1.05,0)</f>
        <v>89</v>
      </c>
      <c r="M61" s="290">
        <v>55</v>
      </c>
      <c r="N61" s="239">
        <f t="shared" si="10"/>
        <v>1.62</v>
      </c>
      <c r="O61" s="239">
        <f>L61/'Приложение № 1 2017'!D52</f>
        <v>1.05</v>
      </c>
    </row>
    <row r="62" spans="1:15" x14ac:dyDescent="0.3">
      <c r="A62" s="240" t="s">
        <v>494</v>
      </c>
      <c r="B62" s="273" t="s">
        <v>458</v>
      </c>
      <c r="C62" s="242" t="s">
        <v>446</v>
      </c>
      <c r="D62" s="247" t="s">
        <v>386</v>
      </c>
      <c r="E62" s="243">
        <f t="shared" si="9"/>
        <v>65.22</v>
      </c>
      <c r="F62" s="303">
        <v>0.13</v>
      </c>
      <c r="G62" s="243">
        <f t="shared" si="3"/>
        <v>8.48</v>
      </c>
      <c r="H62" s="243">
        <f t="shared" si="8"/>
        <v>31.9</v>
      </c>
      <c r="I62" s="243"/>
      <c r="J62" s="243">
        <f t="shared" si="6"/>
        <v>53.39</v>
      </c>
      <c r="K62" s="243">
        <f t="shared" si="7"/>
        <v>9.61</v>
      </c>
      <c r="L62" s="237">
        <f>ROUND('Приложение № 1 2017'!D53*1.05,0)</f>
        <v>63</v>
      </c>
      <c r="M62" s="290">
        <v>40</v>
      </c>
      <c r="N62" s="239">
        <f t="shared" si="10"/>
        <v>1.58</v>
      </c>
      <c r="O62" s="239">
        <f>L62/'Приложение № 1 2017'!D53</f>
        <v>1.05</v>
      </c>
    </row>
    <row r="63" spans="1:15" x14ac:dyDescent="0.3">
      <c r="A63" s="240" t="s">
        <v>496</v>
      </c>
      <c r="B63" s="273" t="s">
        <v>460</v>
      </c>
      <c r="C63" s="242" t="s">
        <v>408</v>
      </c>
      <c r="D63" s="247" t="s">
        <v>386</v>
      </c>
      <c r="E63" s="243">
        <f t="shared" si="9"/>
        <v>65.22</v>
      </c>
      <c r="F63" s="303">
        <v>0.13</v>
      </c>
      <c r="G63" s="243">
        <f t="shared" si="3"/>
        <v>8.48</v>
      </c>
      <c r="H63" s="243">
        <f t="shared" si="8"/>
        <v>31.9</v>
      </c>
      <c r="I63" s="243"/>
      <c r="J63" s="243">
        <f t="shared" si="6"/>
        <v>53.39</v>
      </c>
      <c r="K63" s="243">
        <f t="shared" si="7"/>
        <v>9.61</v>
      </c>
      <c r="L63" s="237">
        <f>ROUND('Приложение № 1 2017'!D54*1.05,0)</f>
        <v>63</v>
      </c>
      <c r="M63" s="290">
        <v>40</v>
      </c>
      <c r="N63" s="239">
        <f t="shared" si="10"/>
        <v>1.58</v>
      </c>
      <c r="O63" s="239">
        <f>L63/'Приложение № 1 2017'!D54</f>
        <v>1.05</v>
      </c>
    </row>
    <row r="64" spans="1:15" ht="20.25" customHeight="1" x14ac:dyDescent="0.3">
      <c r="A64" s="245" t="s">
        <v>686</v>
      </c>
      <c r="B64" s="246"/>
      <c r="C64" s="247"/>
      <c r="D64" s="278"/>
      <c r="E64" s="297"/>
      <c r="F64" s="298"/>
      <c r="G64" s="297"/>
      <c r="H64" s="297">
        <f t="shared" si="8"/>
        <v>0</v>
      </c>
      <c r="I64" s="243"/>
      <c r="J64" s="243">
        <f t="shared" si="6"/>
        <v>0</v>
      </c>
      <c r="K64" s="243">
        <f t="shared" si="7"/>
        <v>0</v>
      </c>
      <c r="L64" s="237">
        <f>ROUND('Приложение № 1 2017'!D55*1.05,0)</f>
        <v>0</v>
      </c>
      <c r="M64" s="290">
        <v>0</v>
      </c>
      <c r="N64" s="239"/>
      <c r="O64" s="239" t="e">
        <f>L64/'Приложение № 1 2017'!D55</f>
        <v>#DIV/0!</v>
      </c>
    </row>
    <row r="65" spans="1:16" ht="46.8" x14ac:dyDescent="0.3">
      <c r="A65" s="240" t="s">
        <v>498</v>
      </c>
      <c r="B65" s="248" t="s">
        <v>755</v>
      </c>
      <c r="C65" s="242" t="s">
        <v>756</v>
      </c>
      <c r="D65" s="247" t="s">
        <v>386</v>
      </c>
      <c r="E65" s="243">
        <f t="shared" ref="E65:E96" si="11">$E$15</f>
        <v>65.22</v>
      </c>
      <c r="F65" s="243">
        <v>3</v>
      </c>
      <c r="G65" s="243">
        <f t="shared" ref="G65:G96" si="12">E65*F65</f>
        <v>195.66</v>
      </c>
      <c r="H65" s="243">
        <f t="shared" si="8"/>
        <v>736.07</v>
      </c>
      <c r="I65" s="243"/>
      <c r="J65" s="243">
        <f t="shared" si="6"/>
        <v>1259.32</v>
      </c>
      <c r="K65" s="243">
        <f t="shared" si="7"/>
        <v>226.68</v>
      </c>
      <c r="L65" s="237">
        <f>ROUND('Приложение № 1 2017'!D56*1.05,0)</f>
        <v>1486</v>
      </c>
      <c r="M65" s="290">
        <v>910</v>
      </c>
      <c r="N65" s="239">
        <f t="shared" ref="N65:N96" si="13">L65/M65</f>
        <v>1.63</v>
      </c>
      <c r="O65" s="239">
        <f>L65/'Приложение № 1 2017'!D56</f>
        <v>1.05</v>
      </c>
    </row>
    <row r="66" spans="1:16" s="302" customFormat="1" ht="31.2" x14ac:dyDescent="0.3">
      <c r="A66" s="251" t="s">
        <v>269</v>
      </c>
      <c r="B66" s="252" t="s">
        <v>270</v>
      </c>
      <c r="C66" s="299" t="s">
        <v>756</v>
      </c>
      <c r="D66" s="300" t="s">
        <v>386</v>
      </c>
      <c r="E66" s="254">
        <f t="shared" si="11"/>
        <v>65.22</v>
      </c>
      <c r="F66" s="254">
        <v>1.8</v>
      </c>
      <c r="G66" s="254">
        <f t="shared" si="12"/>
        <v>117.4</v>
      </c>
      <c r="H66" s="254">
        <f t="shared" si="8"/>
        <v>441.66</v>
      </c>
      <c r="I66" s="254"/>
      <c r="J66" s="254">
        <f t="shared" si="6"/>
        <v>756.78</v>
      </c>
      <c r="K66" s="254">
        <f t="shared" si="7"/>
        <v>136.22</v>
      </c>
      <c r="L66" s="237">
        <f>ROUND('Приложение № 1 2017'!D57*1.05,0)</f>
        <v>893</v>
      </c>
      <c r="M66" s="301">
        <v>545</v>
      </c>
      <c r="N66" s="239">
        <f t="shared" si="13"/>
        <v>1.64</v>
      </c>
      <c r="O66" s="239">
        <f>L66/'Приложение № 1 2017'!D57</f>
        <v>1.05</v>
      </c>
    </row>
    <row r="67" spans="1:16" ht="31.2" x14ac:dyDescent="0.3">
      <c r="A67" s="240" t="s">
        <v>499</v>
      </c>
      <c r="B67" s="248" t="s">
        <v>757</v>
      </c>
      <c r="C67" s="242" t="s">
        <v>391</v>
      </c>
      <c r="D67" s="247" t="s">
        <v>386</v>
      </c>
      <c r="E67" s="243">
        <f t="shared" si="11"/>
        <v>65.22</v>
      </c>
      <c r="F67" s="243">
        <v>1.2</v>
      </c>
      <c r="G67" s="243">
        <f t="shared" si="12"/>
        <v>78.260000000000005</v>
      </c>
      <c r="H67" s="243">
        <f t="shared" si="8"/>
        <v>294.41000000000003</v>
      </c>
      <c r="I67" s="243"/>
      <c r="J67" s="243">
        <f t="shared" si="6"/>
        <v>502.54</v>
      </c>
      <c r="K67" s="243">
        <f t="shared" si="7"/>
        <v>90.46</v>
      </c>
      <c r="L67" s="237">
        <f>ROUND('Приложение № 1 2017'!D58*1.05,0)</f>
        <v>593</v>
      </c>
      <c r="M67" s="290">
        <v>365</v>
      </c>
      <c r="N67" s="239">
        <f t="shared" si="13"/>
        <v>1.62</v>
      </c>
      <c r="O67" s="239">
        <f>L67/'Приложение № 1 2017'!D58</f>
        <v>1.05</v>
      </c>
    </row>
    <row r="68" spans="1:16" x14ac:dyDescent="0.3">
      <c r="A68" s="240" t="s">
        <v>501</v>
      </c>
      <c r="B68" s="248" t="s">
        <v>727</v>
      </c>
      <c r="C68" s="242" t="s">
        <v>440</v>
      </c>
      <c r="D68" s="247" t="s">
        <v>386</v>
      </c>
      <c r="E68" s="243">
        <f t="shared" si="11"/>
        <v>65.22</v>
      </c>
      <c r="F68" s="243">
        <v>0.5</v>
      </c>
      <c r="G68" s="243">
        <f t="shared" si="12"/>
        <v>32.61</v>
      </c>
      <c r="H68" s="243">
        <f t="shared" si="8"/>
        <v>122.68</v>
      </c>
      <c r="I68" s="243"/>
      <c r="J68" s="243">
        <f t="shared" si="6"/>
        <v>213.56</v>
      </c>
      <c r="K68" s="243">
        <f t="shared" si="7"/>
        <v>38.44</v>
      </c>
      <c r="L68" s="237">
        <f>ROUND('Приложение № 1 2017'!D59*1.05,0)</f>
        <v>252</v>
      </c>
      <c r="M68" s="290">
        <v>150</v>
      </c>
      <c r="N68" s="239">
        <f t="shared" si="13"/>
        <v>1.68</v>
      </c>
      <c r="O68" s="239">
        <f>L68/'Приложение № 1 2017'!D59</f>
        <v>1.05</v>
      </c>
    </row>
    <row r="69" spans="1:16" x14ac:dyDescent="0.3">
      <c r="A69" s="240" t="s">
        <v>56</v>
      </c>
      <c r="B69" s="248" t="s">
        <v>58</v>
      </c>
      <c r="C69" s="242" t="s">
        <v>440</v>
      </c>
      <c r="D69" s="247" t="s">
        <v>386</v>
      </c>
      <c r="E69" s="243">
        <f t="shared" si="11"/>
        <v>65.22</v>
      </c>
      <c r="F69" s="243">
        <v>0.25</v>
      </c>
      <c r="G69" s="243">
        <f t="shared" si="12"/>
        <v>16.309999999999999</v>
      </c>
      <c r="H69" s="243">
        <f t="shared" si="8"/>
        <v>61.36</v>
      </c>
      <c r="I69" s="243"/>
      <c r="J69" s="243">
        <f t="shared" si="6"/>
        <v>106.78</v>
      </c>
      <c r="K69" s="243">
        <f t="shared" si="7"/>
        <v>19.22</v>
      </c>
      <c r="L69" s="237">
        <f>ROUND('Приложение № 1 2017'!D60*1.05,0)</f>
        <v>126</v>
      </c>
      <c r="M69" s="290">
        <v>75</v>
      </c>
      <c r="N69" s="239">
        <f t="shared" si="13"/>
        <v>1.68</v>
      </c>
      <c r="O69" s="239">
        <f>L69/'Приложение № 1 2017'!D60</f>
        <v>1.05</v>
      </c>
      <c r="P69" s="239"/>
    </row>
    <row r="70" spans="1:16" x14ac:dyDescent="0.3">
      <c r="A70" s="240" t="s">
        <v>57</v>
      </c>
      <c r="B70" s="248" t="s">
        <v>59</v>
      </c>
      <c r="C70" s="242" t="s">
        <v>440</v>
      </c>
      <c r="D70" s="247" t="s">
        <v>386</v>
      </c>
      <c r="E70" s="243">
        <f t="shared" si="11"/>
        <v>65.22</v>
      </c>
      <c r="F70" s="243">
        <v>0.25</v>
      </c>
      <c r="G70" s="243">
        <f t="shared" si="12"/>
        <v>16.309999999999999</v>
      </c>
      <c r="H70" s="243">
        <f t="shared" si="8"/>
        <v>61.36</v>
      </c>
      <c r="I70" s="243"/>
      <c r="J70" s="243">
        <f t="shared" si="6"/>
        <v>106.78</v>
      </c>
      <c r="K70" s="243">
        <f t="shared" si="7"/>
        <v>19.22</v>
      </c>
      <c r="L70" s="237">
        <f>ROUND('Приложение № 1 2017'!D61*1.05,0)</f>
        <v>126</v>
      </c>
      <c r="M70" s="290">
        <v>75</v>
      </c>
      <c r="N70" s="239">
        <f t="shared" si="13"/>
        <v>1.68</v>
      </c>
      <c r="O70" s="239">
        <f>L70/'Приложение № 1 2017'!D61</f>
        <v>1.05</v>
      </c>
      <c r="P70" s="239"/>
    </row>
    <row r="71" spans="1:16" x14ac:dyDescent="0.3">
      <c r="A71" s="240" t="s">
        <v>502</v>
      </c>
      <c r="B71" s="248" t="s">
        <v>767</v>
      </c>
      <c r="C71" s="242" t="s">
        <v>391</v>
      </c>
      <c r="D71" s="247" t="s">
        <v>386</v>
      </c>
      <c r="E71" s="243">
        <f t="shared" si="11"/>
        <v>65.22</v>
      </c>
      <c r="F71" s="243">
        <v>1.1100000000000001</v>
      </c>
      <c r="G71" s="243">
        <f t="shared" si="12"/>
        <v>72.39</v>
      </c>
      <c r="H71" s="243">
        <f t="shared" si="8"/>
        <v>272.33</v>
      </c>
      <c r="I71" s="243"/>
      <c r="J71" s="243">
        <f t="shared" si="6"/>
        <v>466.95</v>
      </c>
      <c r="K71" s="243">
        <f t="shared" si="7"/>
        <v>84.05</v>
      </c>
      <c r="L71" s="237">
        <f>ROUND('Приложение № 1 2017'!D62*1.05,0)</f>
        <v>551</v>
      </c>
      <c r="M71" s="290">
        <v>335</v>
      </c>
      <c r="N71" s="239">
        <f t="shared" si="13"/>
        <v>1.64</v>
      </c>
      <c r="O71" s="239">
        <f>L71/'Приложение № 1 2017'!D62</f>
        <v>1.05</v>
      </c>
    </row>
    <row r="72" spans="1:16" x14ac:dyDescent="0.3">
      <c r="A72" s="240" t="s">
        <v>504</v>
      </c>
      <c r="B72" s="248" t="s">
        <v>769</v>
      </c>
      <c r="C72" s="242" t="s">
        <v>391</v>
      </c>
      <c r="D72" s="247" t="s">
        <v>386</v>
      </c>
      <c r="E72" s="243">
        <f t="shared" si="11"/>
        <v>65.22</v>
      </c>
      <c r="F72" s="243">
        <v>0.4</v>
      </c>
      <c r="G72" s="243">
        <f t="shared" si="12"/>
        <v>26.09</v>
      </c>
      <c r="H72" s="243">
        <f t="shared" si="8"/>
        <v>98.15</v>
      </c>
      <c r="I72" s="243"/>
      <c r="J72" s="243">
        <f t="shared" si="6"/>
        <v>169.49</v>
      </c>
      <c r="K72" s="243">
        <f t="shared" si="7"/>
        <v>30.51</v>
      </c>
      <c r="L72" s="237">
        <f>ROUND('Приложение № 1 2017'!D63*1.05,0)</f>
        <v>200</v>
      </c>
      <c r="M72" s="290">
        <v>120</v>
      </c>
      <c r="N72" s="239">
        <f t="shared" si="13"/>
        <v>1.67</v>
      </c>
      <c r="O72" s="239">
        <f>L72/'Приложение № 1 2017'!D63</f>
        <v>1.05</v>
      </c>
    </row>
    <row r="73" spans="1:16" x14ac:dyDescent="0.3">
      <c r="A73" s="240" t="s">
        <v>505</v>
      </c>
      <c r="B73" s="248" t="s">
        <v>771</v>
      </c>
      <c r="C73" s="242" t="s">
        <v>391</v>
      </c>
      <c r="D73" s="247" t="s">
        <v>386</v>
      </c>
      <c r="E73" s="243">
        <f t="shared" si="11"/>
        <v>65.22</v>
      </c>
      <c r="F73" s="243">
        <v>0.71</v>
      </c>
      <c r="G73" s="243">
        <f t="shared" si="12"/>
        <v>46.31</v>
      </c>
      <c r="H73" s="243">
        <f t="shared" si="8"/>
        <v>174.22</v>
      </c>
      <c r="I73" s="243"/>
      <c r="J73" s="243">
        <f t="shared" si="6"/>
        <v>298.31</v>
      </c>
      <c r="K73" s="243">
        <f t="shared" si="7"/>
        <v>53.69</v>
      </c>
      <c r="L73" s="237">
        <f>ROUND('Приложение № 1 2017'!D64*1.05,0)</f>
        <v>352</v>
      </c>
      <c r="M73" s="290">
        <v>215</v>
      </c>
      <c r="N73" s="239">
        <f t="shared" si="13"/>
        <v>1.64</v>
      </c>
      <c r="O73" s="239">
        <f>L73/'Приложение № 1 2017'!D64</f>
        <v>1.05</v>
      </c>
    </row>
    <row r="74" spans="1:16" x14ac:dyDescent="0.3">
      <c r="A74" s="240" t="s">
        <v>506</v>
      </c>
      <c r="B74" s="248" t="s">
        <v>729</v>
      </c>
      <c r="C74" s="242" t="s">
        <v>394</v>
      </c>
      <c r="D74" s="247" t="s">
        <v>386</v>
      </c>
      <c r="E74" s="243">
        <f t="shared" si="11"/>
        <v>65.22</v>
      </c>
      <c r="F74" s="243">
        <v>0.32</v>
      </c>
      <c r="G74" s="243">
        <f t="shared" si="12"/>
        <v>20.87</v>
      </c>
      <c r="H74" s="243">
        <f t="shared" si="8"/>
        <v>78.510000000000005</v>
      </c>
      <c r="I74" s="243"/>
      <c r="J74" s="243">
        <f t="shared" si="6"/>
        <v>133.9</v>
      </c>
      <c r="K74" s="243">
        <f t="shared" si="7"/>
        <v>24.1</v>
      </c>
      <c r="L74" s="237">
        <f>ROUND('Приложение № 1 2017'!D65*1.05,0)</f>
        <v>158</v>
      </c>
      <c r="M74" s="290">
        <v>95</v>
      </c>
      <c r="N74" s="239">
        <f t="shared" si="13"/>
        <v>1.66</v>
      </c>
      <c r="O74" s="239">
        <f>L74/'Приложение № 1 2017'!D65</f>
        <v>1.05</v>
      </c>
    </row>
    <row r="75" spans="1:16" x14ac:dyDescent="0.3">
      <c r="A75" s="240" t="s">
        <v>60</v>
      </c>
      <c r="B75" s="248" t="s">
        <v>773</v>
      </c>
      <c r="C75" s="242" t="s">
        <v>394</v>
      </c>
      <c r="D75" s="247" t="s">
        <v>386</v>
      </c>
      <c r="E75" s="243">
        <f t="shared" si="11"/>
        <v>65.22</v>
      </c>
      <c r="F75" s="243">
        <v>0.16</v>
      </c>
      <c r="G75" s="243">
        <f t="shared" si="12"/>
        <v>10.44</v>
      </c>
      <c r="H75" s="243">
        <f t="shared" si="8"/>
        <v>39.28</v>
      </c>
      <c r="I75" s="243"/>
      <c r="J75" s="243">
        <f t="shared" si="6"/>
        <v>66.95</v>
      </c>
      <c r="K75" s="243">
        <f t="shared" si="7"/>
        <v>12.05</v>
      </c>
      <c r="L75" s="237">
        <f>ROUND('Приложение № 1 2017'!D66*1.05,0)</f>
        <v>79</v>
      </c>
      <c r="M75" s="290">
        <v>50</v>
      </c>
      <c r="N75" s="239">
        <f t="shared" si="13"/>
        <v>1.58</v>
      </c>
      <c r="O75" s="239">
        <f>L75/'Приложение № 1 2017'!D66</f>
        <v>1.05</v>
      </c>
      <c r="P75" s="239"/>
    </row>
    <row r="76" spans="1:16" x14ac:dyDescent="0.3">
      <c r="A76" s="240" t="s">
        <v>61</v>
      </c>
      <c r="B76" s="248" t="s">
        <v>775</v>
      </c>
      <c r="C76" s="242" t="s">
        <v>394</v>
      </c>
      <c r="D76" s="247" t="s">
        <v>386</v>
      </c>
      <c r="E76" s="243">
        <f t="shared" si="11"/>
        <v>65.22</v>
      </c>
      <c r="F76" s="243">
        <v>0.16</v>
      </c>
      <c r="G76" s="243">
        <f t="shared" si="12"/>
        <v>10.44</v>
      </c>
      <c r="H76" s="243">
        <f t="shared" si="8"/>
        <v>39.28</v>
      </c>
      <c r="I76" s="243"/>
      <c r="J76" s="243">
        <f t="shared" si="6"/>
        <v>66.95</v>
      </c>
      <c r="K76" s="243">
        <f t="shared" si="7"/>
        <v>12.05</v>
      </c>
      <c r="L76" s="237">
        <f>ROUND('Приложение № 1 2017'!D67*1.05,0)</f>
        <v>79</v>
      </c>
      <c r="M76" s="290">
        <v>50</v>
      </c>
      <c r="N76" s="239">
        <f t="shared" si="13"/>
        <v>1.58</v>
      </c>
      <c r="O76" s="239">
        <f>L76/'Приложение № 1 2017'!D67</f>
        <v>1.05</v>
      </c>
      <c r="P76" s="239"/>
    </row>
    <row r="77" spans="1:16" ht="31.2" x14ac:dyDescent="0.3">
      <c r="A77" s="240" t="s">
        <v>409</v>
      </c>
      <c r="B77" s="248" t="s">
        <v>303</v>
      </c>
      <c r="C77" s="242" t="s">
        <v>391</v>
      </c>
      <c r="D77" s="247" t="s">
        <v>386</v>
      </c>
      <c r="E77" s="243">
        <f t="shared" si="11"/>
        <v>65.22</v>
      </c>
      <c r="F77" s="243">
        <v>0.6</v>
      </c>
      <c r="G77" s="243">
        <f t="shared" si="12"/>
        <v>39.130000000000003</v>
      </c>
      <c r="H77" s="243">
        <f t="shared" si="8"/>
        <v>147.21</v>
      </c>
      <c r="I77" s="243"/>
      <c r="J77" s="243">
        <f t="shared" si="6"/>
        <v>253.39</v>
      </c>
      <c r="K77" s="243">
        <f t="shared" si="7"/>
        <v>45.61</v>
      </c>
      <c r="L77" s="237">
        <f>ROUND('Приложение № 1 2017'!D68*1.05,0)</f>
        <v>299</v>
      </c>
      <c r="M77" s="290">
        <v>180</v>
      </c>
      <c r="N77" s="239">
        <f t="shared" si="13"/>
        <v>1.66</v>
      </c>
      <c r="O77" s="239">
        <f>L77/'Приложение № 1 2017'!D68</f>
        <v>1.05</v>
      </c>
    </row>
    <row r="78" spans="1:16" ht="31.2" x14ac:dyDescent="0.3">
      <c r="A78" s="240" t="s">
        <v>441</v>
      </c>
      <c r="B78" s="248" t="s">
        <v>304</v>
      </c>
      <c r="C78" s="242" t="s">
        <v>391</v>
      </c>
      <c r="D78" s="247" t="s">
        <v>386</v>
      </c>
      <c r="E78" s="243">
        <f t="shared" si="11"/>
        <v>65.22</v>
      </c>
      <c r="F78" s="243">
        <v>0.3</v>
      </c>
      <c r="G78" s="243">
        <f t="shared" si="12"/>
        <v>19.57</v>
      </c>
      <c r="H78" s="243">
        <f t="shared" si="8"/>
        <v>73.62</v>
      </c>
      <c r="I78" s="243"/>
      <c r="J78" s="243">
        <f t="shared" si="6"/>
        <v>124.58</v>
      </c>
      <c r="K78" s="243">
        <f t="shared" si="7"/>
        <v>22.42</v>
      </c>
      <c r="L78" s="237">
        <f>ROUND('Приложение № 1 2017'!D69*1.05,0)</f>
        <v>147</v>
      </c>
      <c r="M78" s="290">
        <v>90</v>
      </c>
      <c r="N78" s="239">
        <f t="shared" si="13"/>
        <v>1.63</v>
      </c>
      <c r="O78" s="239">
        <f>L78/'Приложение № 1 2017'!D69</f>
        <v>1.05</v>
      </c>
    </row>
    <row r="79" spans="1:16" ht="31.2" x14ac:dyDescent="0.3">
      <c r="A79" s="240" t="s">
        <v>444</v>
      </c>
      <c r="B79" s="248" t="s">
        <v>313</v>
      </c>
      <c r="C79" s="242" t="s">
        <v>391</v>
      </c>
      <c r="D79" s="247" t="s">
        <v>386</v>
      </c>
      <c r="E79" s="243">
        <f t="shared" si="11"/>
        <v>65.22</v>
      </c>
      <c r="F79" s="243">
        <v>0.3</v>
      </c>
      <c r="G79" s="243">
        <f t="shared" si="12"/>
        <v>19.57</v>
      </c>
      <c r="H79" s="243">
        <f t="shared" si="8"/>
        <v>73.62</v>
      </c>
      <c r="I79" s="243"/>
      <c r="J79" s="243">
        <f t="shared" si="6"/>
        <v>124.58</v>
      </c>
      <c r="K79" s="243">
        <f t="shared" si="7"/>
        <v>22.42</v>
      </c>
      <c r="L79" s="237">
        <f>ROUND('Приложение № 1 2017'!D70*1.05,0)</f>
        <v>147</v>
      </c>
      <c r="M79" s="290">
        <v>90</v>
      </c>
      <c r="N79" s="239">
        <f t="shared" si="13"/>
        <v>1.63</v>
      </c>
      <c r="O79" s="239">
        <f>L79/'Приложение № 1 2017'!D70</f>
        <v>1.05</v>
      </c>
    </row>
    <row r="80" spans="1:16" x14ac:dyDescent="0.3">
      <c r="A80" s="240" t="s">
        <v>464</v>
      </c>
      <c r="B80" s="248" t="s">
        <v>317</v>
      </c>
      <c r="C80" s="242" t="s">
        <v>391</v>
      </c>
      <c r="D80" s="247" t="s">
        <v>386</v>
      </c>
      <c r="E80" s="243">
        <f t="shared" si="11"/>
        <v>65.22</v>
      </c>
      <c r="F80" s="243">
        <v>0.33</v>
      </c>
      <c r="G80" s="243">
        <f t="shared" si="12"/>
        <v>21.52</v>
      </c>
      <c r="H80" s="243">
        <f t="shared" si="8"/>
        <v>80.959999999999994</v>
      </c>
      <c r="I80" s="243"/>
      <c r="J80" s="243">
        <f t="shared" si="6"/>
        <v>142.37</v>
      </c>
      <c r="K80" s="243">
        <f t="shared" si="7"/>
        <v>25.63</v>
      </c>
      <c r="L80" s="237">
        <f>ROUND('Приложение № 1 2017'!D71*1.05,0)</f>
        <v>168</v>
      </c>
      <c r="M80" s="290">
        <v>100</v>
      </c>
      <c r="N80" s="239">
        <f t="shared" si="13"/>
        <v>1.68</v>
      </c>
      <c r="O80" s="239">
        <f>L80/'Приложение № 1 2017'!D71</f>
        <v>1.05</v>
      </c>
    </row>
    <row r="81" spans="1:15" x14ac:dyDescent="0.3">
      <c r="A81" s="240" t="s">
        <v>320</v>
      </c>
      <c r="B81" s="248" t="s">
        <v>318</v>
      </c>
      <c r="C81" s="242"/>
      <c r="D81" s="247" t="s">
        <v>386</v>
      </c>
      <c r="E81" s="243">
        <f t="shared" si="11"/>
        <v>65.22</v>
      </c>
      <c r="F81" s="243">
        <v>0.17</v>
      </c>
      <c r="G81" s="243">
        <f t="shared" si="12"/>
        <v>11.09</v>
      </c>
      <c r="H81" s="243">
        <f t="shared" si="8"/>
        <v>41.72</v>
      </c>
      <c r="I81" s="243"/>
      <c r="J81" s="243">
        <f t="shared" ref="J81:J112" si="14">L81-K81</f>
        <v>71.19</v>
      </c>
      <c r="K81" s="243">
        <f t="shared" ref="K81:K112" si="15">L81/1.18*0.18</f>
        <v>12.81</v>
      </c>
      <c r="L81" s="237">
        <f>ROUND('Приложение № 1 2017'!D72*1.05,0)</f>
        <v>84</v>
      </c>
      <c r="M81" s="290">
        <v>50</v>
      </c>
      <c r="N81" s="239">
        <f t="shared" si="13"/>
        <v>1.68</v>
      </c>
      <c r="O81" s="239">
        <f>L81/'Приложение № 1 2017'!D72</f>
        <v>1.05</v>
      </c>
    </row>
    <row r="82" spans="1:15" x14ac:dyDescent="0.3">
      <c r="A82" s="240" t="s">
        <v>321</v>
      </c>
      <c r="B82" s="248" t="s">
        <v>319</v>
      </c>
      <c r="C82" s="242"/>
      <c r="D82" s="247" t="s">
        <v>386</v>
      </c>
      <c r="E82" s="243">
        <f t="shared" si="11"/>
        <v>65.22</v>
      </c>
      <c r="F82" s="243">
        <v>0.17</v>
      </c>
      <c r="G82" s="243">
        <f t="shared" si="12"/>
        <v>11.09</v>
      </c>
      <c r="H82" s="243">
        <f t="shared" si="8"/>
        <v>41.72</v>
      </c>
      <c r="I82" s="243"/>
      <c r="J82" s="243">
        <f t="shared" si="14"/>
        <v>71.19</v>
      </c>
      <c r="K82" s="243">
        <f t="shared" si="15"/>
        <v>12.81</v>
      </c>
      <c r="L82" s="237">
        <f>ROUND('Приложение № 1 2017'!D73*1.05,0)</f>
        <v>84</v>
      </c>
      <c r="M82" s="290">
        <v>50</v>
      </c>
      <c r="N82" s="239">
        <f t="shared" si="13"/>
        <v>1.68</v>
      </c>
      <c r="O82" s="239">
        <f>L82/'Приложение № 1 2017'!D73</f>
        <v>1.05</v>
      </c>
    </row>
    <row r="83" spans="1:15" x14ac:dyDescent="0.3">
      <c r="A83" s="240" t="s">
        <v>676</v>
      </c>
      <c r="B83" s="248" t="s">
        <v>780</v>
      </c>
      <c r="C83" s="242" t="s">
        <v>781</v>
      </c>
      <c r="D83" s="247" t="s">
        <v>386</v>
      </c>
      <c r="E83" s="243">
        <f t="shared" si="11"/>
        <v>65.22</v>
      </c>
      <c r="F83" s="243">
        <v>1</v>
      </c>
      <c r="G83" s="243">
        <f t="shared" si="12"/>
        <v>65.22</v>
      </c>
      <c r="H83" s="243">
        <f t="shared" ref="H83:H114" si="16">G83*3.762</f>
        <v>245.36</v>
      </c>
      <c r="I83" s="243"/>
      <c r="J83" s="243">
        <f t="shared" si="14"/>
        <v>418.64</v>
      </c>
      <c r="K83" s="243">
        <f t="shared" si="15"/>
        <v>75.36</v>
      </c>
      <c r="L83" s="237">
        <f>ROUND('Приложение № 1 2017'!D74*1.05,0)</f>
        <v>494</v>
      </c>
      <c r="M83" s="290">
        <v>305</v>
      </c>
      <c r="N83" s="239">
        <f t="shared" si="13"/>
        <v>1.62</v>
      </c>
      <c r="O83" s="239">
        <f>L83/'Приложение № 1 2017'!D74</f>
        <v>1.05</v>
      </c>
    </row>
    <row r="84" spans="1:15" x14ac:dyDescent="0.3">
      <c r="A84" s="240" t="s">
        <v>678</v>
      </c>
      <c r="B84" s="248" t="s">
        <v>785</v>
      </c>
      <c r="C84" s="242" t="s">
        <v>426</v>
      </c>
      <c r="D84" s="247" t="s">
        <v>386</v>
      </c>
      <c r="E84" s="243">
        <f t="shared" si="11"/>
        <v>65.22</v>
      </c>
      <c r="F84" s="243">
        <v>0.6</v>
      </c>
      <c r="G84" s="243">
        <f t="shared" si="12"/>
        <v>39.130000000000003</v>
      </c>
      <c r="H84" s="243">
        <f t="shared" si="16"/>
        <v>147.21</v>
      </c>
      <c r="I84" s="243"/>
      <c r="J84" s="243">
        <f t="shared" si="14"/>
        <v>253.39</v>
      </c>
      <c r="K84" s="243">
        <f t="shared" si="15"/>
        <v>45.61</v>
      </c>
      <c r="L84" s="237">
        <f>ROUND('Приложение № 1 2017'!D75*1.05,0)</f>
        <v>299</v>
      </c>
      <c r="M84" s="290">
        <v>180</v>
      </c>
      <c r="N84" s="239">
        <f t="shared" si="13"/>
        <v>1.66</v>
      </c>
      <c r="O84" s="239">
        <f>L84/'Приложение № 1 2017'!D75</f>
        <v>1.05</v>
      </c>
    </row>
    <row r="85" spans="1:15" x14ac:dyDescent="0.3">
      <c r="A85" s="240" t="s">
        <v>467</v>
      </c>
      <c r="B85" s="248" t="s">
        <v>731</v>
      </c>
      <c r="C85" s="242" t="s">
        <v>503</v>
      </c>
      <c r="D85" s="247" t="s">
        <v>386</v>
      </c>
      <c r="E85" s="243">
        <f t="shared" si="11"/>
        <v>65.22</v>
      </c>
      <c r="F85" s="243">
        <v>0.75</v>
      </c>
      <c r="G85" s="243">
        <f t="shared" si="12"/>
        <v>48.92</v>
      </c>
      <c r="H85" s="243">
        <f t="shared" si="16"/>
        <v>184.04</v>
      </c>
      <c r="I85" s="243"/>
      <c r="J85" s="243">
        <f t="shared" si="14"/>
        <v>316.10000000000002</v>
      </c>
      <c r="K85" s="243">
        <f t="shared" si="15"/>
        <v>56.9</v>
      </c>
      <c r="L85" s="237">
        <f>ROUND('Приложение № 1 2017'!D76*1.05,0)</f>
        <v>373</v>
      </c>
      <c r="M85" s="290">
        <v>230</v>
      </c>
      <c r="N85" s="239">
        <f t="shared" si="13"/>
        <v>1.62</v>
      </c>
      <c r="O85" s="239">
        <f>L85/'Приложение № 1 2017'!D76</f>
        <v>1.05</v>
      </c>
    </row>
    <row r="86" spans="1:15" s="302" customFormat="1" x14ac:dyDescent="0.3">
      <c r="A86" s="251" t="s">
        <v>681</v>
      </c>
      <c r="B86" s="252" t="s">
        <v>239</v>
      </c>
      <c r="C86" s="299" t="s">
        <v>733</v>
      </c>
      <c r="D86" s="300" t="s">
        <v>386</v>
      </c>
      <c r="E86" s="254">
        <f t="shared" si="11"/>
        <v>65.22</v>
      </c>
      <c r="F86" s="254">
        <v>0.24</v>
      </c>
      <c r="G86" s="254">
        <f t="shared" si="12"/>
        <v>15.65</v>
      </c>
      <c r="H86" s="254">
        <f t="shared" si="16"/>
        <v>58.88</v>
      </c>
      <c r="I86" s="254"/>
      <c r="J86" s="254">
        <f t="shared" si="14"/>
        <v>102.54</v>
      </c>
      <c r="K86" s="254">
        <f t="shared" si="15"/>
        <v>18.46</v>
      </c>
      <c r="L86" s="237">
        <f>ROUND('Приложение № 1 2017'!D77*1.05,0)</f>
        <v>121</v>
      </c>
      <c r="M86" s="301">
        <v>75</v>
      </c>
      <c r="N86" s="239">
        <f t="shared" si="13"/>
        <v>1.61</v>
      </c>
      <c r="O86" s="239">
        <f>L86/'Приложение № 1 2017'!D77</f>
        <v>1.05</v>
      </c>
    </row>
    <row r="87" spans="1:15" x14ac:dyDescent="0.3">
      <c r="A87" s="240" t="s">
        <v>682</v>
      </c>
      <c r="B87" s="248" t="s">
        <v>690</v>
      </c>
      <c r="C87" s="242" t="s">
        <v>394</v>
      </c>
      <c r="D87" s="247" t="s">
        <v>386</v>
      </c>
      <c r="E87" s="243">
        <f t="shared" si="11"/>
        <v>65.22</v>
      </c>
      <c r="F87" s="243">
        <v>0.2</v>
      </c>
      <c r="G87" s="243">
        <f t="shared" si="12"/>
        <v>13.04</v>
      </c>
      <c r="H87" s="243">
        <f t="shared" si="16"/>
        <v>49.06</v>
      </c>
      <c r="I87" s="243"/>
      <c r="J87" s="243">
        <f t="shared" si="14"/>
        <v>84.75</v>
      </c>
      <c r="K87" s="243">
        <f t="shared" si="15"/>
        <v>15.25</v>
      </c>
      <c r="L87" s="237">
        <f>ROUND('Приложение № 1 2017'!D78*1.05,0)</f>
        <v>100</v>
      </c>
      <c r="M87" s="290">
        <v>60</v>
      </c>
      <c r="N87" s="239">
        <f t="shared" si="13"/>
        <v>1.67</v>
      </c>
      <c r="O87" s="239">
        <f>L87/'Приложение № 1 2017'!D78</f>
        <v>1.05</v>
      </c>
    </row>
    <row r="88" spans="1:15" x14ac:dyDescent="0.3">
      <c r="A88" s="240" t="s">
        <v>683</v>
      </c>
      <c r="B88" s="248" t="s">
        <v>692</v>
      </c>
      <c r="C88" s="242" t="s">
        <v>693</v>
      </c>
      <c r="D88" s="247" t="s">
        <v>386</v>
      </c>
      <c r="E88" s="243">
        <f t="shared" si="11"/>
        <v>65.22</v>
      </c>
      <c r="F88" s="243">
        <v>0.65</v>
      </c>
      <c r="G88" s="243">
        <f t="shared" si="12"/>
        <v>42.39</v>
      </c>
      <c r="H88" s="243">
        <f t="shared" si="16"/>
        <v>159.47</v>
      </c>
      <c r="I88" s="243"/>
      <c r="J88" s="243">
        <f t="shared" si="14"/>
        <v>271.19</v>
      </c>
      <c r="K88" s="243">
        <f t="shared" si="15"/>
        <v>48.81</v>
      </c>
      <c r="L88" s="237">
        <f>ROUND('Приложение № 1 2017'!D79*1.05,0)</f>
        <v>320</v>
      </c>
      <c r="M88" s="290">
        <v>200</v>
      </c>
      <c r="N88" s="239">
        <f t="shared" si="13"/>
        <v>1.6</v>
      </c>
      <c r="O88" s="239">
        <f>L88/'Приложение № 1 2017'!D79</f>
        <v>1.05</v>
      </c>
    </row>
    <row r="89" spans="1:15" x14ac:dyDescent="0.3">
      <c r="A89" s="240" t="s">
        <v>450</v>
      </c>
      <c r="B89" s="248" t="s">
        <v>735</v>
      </c>
      <c r="C89" s="242" t="s">
        <v>736</v>
      </c>
      <c r="D89" s="247" t="s">
        <v>386</v>
      </c>
      <c r="E89" s="243">
        <f t="shared" si="11"/>
        <v>65.22</v>
      </c>
      <c r="F89" s="243">
        <v>0.7</v>
      </c>
      <c r="G89" s="243">
        <f t="shared" si="12"/>
        <v>45.65</v>
      </c>
      <c r="H89" s="243">
        <f t="shared" si="16"/>
        <v>171.74</v>
      </c>
      <c r="I89" s="243"/>
      <c r="J89" s="243">
        <f t="shared" si="14"/>
        <v>294.07</v>
      </c>
      <c r="K89" s="243">
        <f t="shared" si="15"/>
        <v>52.93</v>
      </c>
      <c r="L89" s="237">
        <f>ROUND('Приложение № 1 2017'!D80*1.05,0)</f>
        <v>347</v>
      </c>
      <c r="M89" s="290">
        <v>215</v>
      </c>
      <c r="N89" s="239">
        <f t="shared" si="13"/>
        <v>1.61</v>
      </c>
      <c r="O89" s="239">
        <f>L89/'Приложение № 1 2017'!D80</f>
        <v>1.05</v>
      </c>
    </row>
    <row r="90" spans="1:15" x14ac:dyDescent="0.3">
      <c r="A90" s="240" t="s">
        <v>454</v>
      </c>
      <c r="B90" s="248" t="s">
        <v>787</v>
      </c>
      <c r="C90" s="242" t="s">
        <v>391</v>
      </c>
      <c r="D90" s="247" t="s">
        <v>386</v>
      </c>
      <c r="E90" s="243">
        <f t="shared" si="11"/>
        <v>65.22</v>
      </c>
      <c r="F90" s="243">
        <v>0.35</v>
      </c>
      <c r="G90" s="243">
        <f t="shared" si="12"/>
        <v>22.83</v>
      </c>
      <c r="H90" s="243">
        <f t="shared" si="16"/>
        <v>85.89</v>
      </c>
      <c r="I90" s="243"/>
      <c r="J90" s="243">
        <f t="shared" si="14"/>
        <v>146.61000000000001</v>
      </c>
      <c r="K90" s="243">
        <f t="shared" si="15"/>
        <v>26.39</v>
      </c>
      <c r="L90" s="237">
        <f>ROUND('Приложение № 1 2017'!D81*1.05,0)</f>
        <v>173</v>
      </c>
      <c r="M90" s="290">
        <v>105</v>
      </c>
      <c r="N90" s="239">
        <f t="shared" si="13"/>
        <v>1.65</v>
      </c>
      <c r="O90" s="239">
        <f>L90/'Приложение № 1 2017'!D81</f>
        <v>1.05</v>
      </c>
    </row>
    <row r="91" spans="1:15" x14ac:dyDescent="0.3">
      <c r="A91" s="240" t="s">
        <v>684</v>
      </c>
      <c r="B91" s="248" t="s">
        <v>789</v>
      </c>
      <c r="C91" s="242" t="s">
        <v>391</v>
      </c>
      <c r="D91" s="247" t="s">
        <v>386</v>
      </c>
      <c r="E91" s="243">
        <f t="shared" si="11"/>
        <v>65.22</v>
      </c>
      <c r="F91" s="243">
        <v>0.35</v>
      </c>
      <c r="G91" s="243">
        <f t="shared" si="12"/>
        <v>22.83</v>
      </c>
      <c r="H91" s="243">
        <f t="shared" si="16"/>
        <v>85.89</v>
      </c>
      <c r="I91" s="243"/>
      <c r="J91" s="243">
        <f t="shared" si="14"/>
        <v>146.61000000000001</v>
      </c>
      <c r="K91" s="243">
        <f t="shared" si="15"/>
        <v>26.39</v>
      </c>
      <c r="L91" s="237">
        <f>ROUND('Приложение № 1 2017'!D82*1.05,0)</f>
        <v>173</v>
      </c>
      <c r="M91" s="290">
        <v>105</v>
      </c>
      <c r="N91" s="239">
        <f t="shared" si="13"/>
        <v>1.65</v>
      </c>
      <c r="O91" s="239">
        <f>L91/'Приложение № 1 2017'!D82</f>
        <v>1.05</v>
      </c>
    </row>
    <row r="92" spans="1:15" s="302" customFormat="1" ht="31.2" x14ac:dyDescent="0.3">
      <c r="A92" s="251" t="s">
        <v>405</v>
      </c>
      <c r="B92" s="252" t="str">
        <f>'Приложение № 1 2017'!B83</f>
        <v>Замена водяного регулятора КГИ-56, ПГ-6 и прочих типов, в т.ч. импортного оборудования</v>
      </c>
      <c r="C92" s="299" t="s">
        <v>394</v>
      </c>
      <c r="D92" s="300" t="s">
        <v>386</v>
      </c>
      <c r="E92" s="254">
        <f t="shared" si="11"/>
        <v>65.22</v>
      </c>
      <c r="F92" s="254">
        <v>2</v>
      </c>
      <c r="G92" s="254">
        <f t="shared" si="12"/>
        <v>130.44</v>
      </c>
      <c r="H92" s="254">
        <f t="shared" si="16"/>
        <v>490.72</v>
      </c>
      <c r="I92" s="254"/>
      <c r="J92" s="254">
        <f t="shared" si="14"/>
        <v>840.68</v>
      </c>
      <c r="K92" s="254">
        <f t="shared" si="15"/>
        <v>151.32</v>
      </c>
      <c r="L92" s="237">
        <f>ROUND('Приложение № 1 2017'!D83*1.05,0)</f>
        <v>992</v>
      </c>
      <c r="M92" s="301">
        <v>610</v>
      </c>
      <c r="N92" s="239">
        <f t="shared" si="13"/>
        <v>1.63</v>
      </c>
      <c r="O92" s="239">
        <f>L92/'Приложение № 1 2017'!D83</f>
        <v>1.05</v>
      </c>
    </row>
    <row r="93" spans="1:15" s="302" customFormat="1" ht="31.2" x14ac:dyDescent="0.3">
      <c r="A93" s="251" t="s">
        <v>685</v>
      </c>
      <c r="B93" s="252" t="str">
        <f>'Приложение № 1 2017'!B84</f>
        <v>Снятие водяного регулятора КГИ-56, ПГ-6  и прочих типов, в т.ч.  импортного оборудования</v>
      </c>
      <c r="C93" s="299" t="s">
        <v>391</v>
      </c>
      <c r="D93" s="300" t="s">
        <v>386</v>
      </c>
      <c r="E93" s="254">
        <f t="shared" si="11"/>
        <v>65.22</v>
      </c>
      <c r="F93" s="254">
        <v>1</v>
      </c>
      <c r="G93" s="254">
        <f t="shared" si="12"/>
        <v>65.22</v>
      </c>
      <c r="H93" s="254">
        <f t="shared" si="16"/>
        <v>245.36</v>
      </c>
      <c r="I93" s="254"/>
      <c r="J93" s="254">
        <f t="shared" si="14"/>
        <v>418.64</v>
      </c>
      <c r="K93" s="254">
        <f t="shared" si="15"/>
        <v>75.36</v>
      </c>
      <c r="L93" s="237">
        <f>ROUND('Приложение № 1 2017'!D84*1.05,0)</f>
        <v>494</v>
      </c>
      <c r="M93" s="301">
        <v>305</v>
      </c>
      <c r="N93" s="239">
        <f t="shared" si="13"/>
        <v>1.62</v>
      </c>
      <c r="O93" s="239">
        <f>L93/'Приложение № 1 2017'!D84</f>
        <v>1.05</v>
      </c>
    </row>
    <row r="94" spans="1:15" s="302" customFormat="1" ht="31.2" x14ac:dyDescent="0.3">
      <c r="A94" s="251" t="s">
        <v>457</v>
      </c>
      <c r="B94" s="252" t="str">
        <f>'Приложение № 1 2017'!B85</f>
        <v>Установка водяного регулятора КГИ-56, ПГ-6  и прочих типов, в т.ч. импортного  оборудования</v>
      </c>
      <c r="C94" s="299" t="s">
        <v>391</v>
      </c>
      <c r="D94" s="300" t="s">
        <v>386</v>
      </c>
      <c r="E94" s="254">
        <f t="shared" si="11"/>
        <v>65.22</v>
      </c>
      <c r="F94" s="254">
        <v>1</v>
      </c>
      <c r="G94" s="254">
        <f t="shared" si="12"/>
        <v>65.22</v>
      </c>
      <c r="H94" s="254">
        <f t="shared" si="16"/>
        <v>245.36</v>
      </c>
      <c r="I94" s="254"/>
      <c r="J94" s="254">
        <f t="shared" si="14"/>
        <v>418.64</v>
      </c>
      <c r="K94" s="254">
        <f t="shared" si="15"/>
        <v>75.36</v>
      </c>
      <c r="L94" s="237">
        <f>ROUND('Приложение № 1 2017'!D85*1.05,0)</f>
        <v>494</v>
      </c>
      <c r="M94" s="301">
        <v>305</v>
      </c>
      <c r="N94" s="239">
        <f t="shared" si="13"/>
        <v>1.62</v>
      </c>
      <c r="O94" s="239">
        <f>L94/'Приложение № 1 2017'!D85</f>
        <v>1.05</v>
      </c>
    </row>
    <row r="95" spans="1:15" s="302" customFormat="1" ht="31.2" x14ac:dyDescent="0.3">
      <c r="A95" s="251" t="s">
        <v>726</v>
      </c>
      <c r="B95" s="252" t="str">
        <f>'Приложение № 1 2017'!B86</f>
        <v>Замена теплообменника КГИ-56 и прочих типов, в т.ч.  импортного оборудования</v>
      </c>
      <c r="C95" s="299" t="s">
        <v>795</v>
      </c>
      <c r="D95" s="300" t="s">
        <v>386</v>
      </c>
      <c r="E95" s="254">
        <f t="shared" si="11"/>
        <v>65.22</v>
      </c>
      <c r="F95" s="254">
        <v>1.2</v>
      </c>
      <c r="G95" s="254">
        <f t="shared" si="12"/>
        <v>78.260000000000005</v>
      </c>
      <c r="H95" s="254">
        <f t="shared" si="16"/>
        <v>294.41000000000003</v>
      </c>
      <c r="I95" s="254"/>
      <c r="J95" s="254">
        <f t="shared" si="14"/>
        <v>502.54</v>
      </c>
      <c r="K95" s="254">
        <f t="shared" si="15"/>
        <v>90.46</v>
      </c>
      <c r="L95" s="237">
        <f>ROUND('Приложение № 1 2017'!D86*1.05,0)</f>
        <v>593</v>
      </c>
      <c r="M95" s="301">
        <v>365</v>
      </c>
      <c r="N95" s="239">
        <f t="shared" si="13"/>
        <v>1.62</v>
      </c>
      <c r="O95" s="239">
        <f>L95/'Приложение № 1 2017'!D86</f>
        <v>1.05</v>
      </c>
    </row>
    <row r="96" spans="1:15" s="302" customFormat="1" ht="31.2" x14ac:dyDescent="0.3">
      <c r="A96" s="251" t="s">
        <v>759</v>
      </c>
      <c r="B96" s="252" t="str">
        <f>'Приложение № 1 2017'!B87</f>
        <v>Снятие теплообменника КГИ-56 и прочих типов, в т.ч.  импортного оборудования</v>
      </c>
      <c r="C96" s="299" t="s">
        <v>391</v>
      </c>
      <c r="D96" s="300" t="s">
        <v>386</v>
      </c>
      <c r="E96" s="254">
        <f t="shared" si="11"/>
        <v>65.22</v>
      </c>
      <c r="F96" s="254">
        <v>0.5</v>
      </c>
      <c r="G96" s="254">
        <f t="shared" si="12"/>
        <v>32.61</v>
      </c>
      <c r="H96" s="254">
        <f t="shared" si="16"/>
        <v>122.68</v>
      </c>
      <c r="I96" s="254"/>
      <c r="J96" s="254">
        <f t="shared" si="14"/>
        <v>209.32</v>
      </c>
      <c r="K96" s="254">
        <f t="shared" si="15"/>
        <v>37.68</v>
      </c>
      <c r="L96" s="237">
        <f>ROUND('Приложение № 1 2017'!D87*1.05,0)</f>
        <v>247</v>
      </c>
      <c r="M96" s="301">
        <v>150</v>
      </c>
      <c r="N96" s="239">
        <f t="shared" si="13"/>
        <v>1.65</v>
      </c>
      <c r="O96" s="239">
        <f>L96/'Приложение № 1 2017'!D87</f>
        <v>1.05</v>
      </c>
    </row>
    <row r="97" spans="1:15" s="302" customFormat="1" ht="31.2" x14ac:dyDescent="0.3">
      <c r="A97" s="251" t="s">
        <v>761</v>
      </c>
      <c r="B97" s="252" t="str">
        <f>'Приложение № 1 2017'!B88</f>
        <v>Установка теплообменника КГИ-56 и прочих типов, в т.ч.  импортного оборудования</v>
      </c>
      <c r="C97" s="299" t="s">
        <v>391</v>
      </c>
      <c r="D97" s="300" t="s">
        <v>386</v>
      </c>
      <c r="E97" s="254">
        <f t="shared" ref="E97:E133" si="17">$E$15</f>
        <v>65.22</v>
      </c>
      <c r="F97" s="254">
        <v>0.7</v>
      </c>
      <c r="G97" s="254">
        <f t="shared" ref="G97:G128" si="18">E97*F97</f>
        <v>45.65</v>
      </c>
      <c r="H97" s="254">
        <f t="shared" si="16"/>
        <v>171.74</v>
      </c>
      <c r="I97" s="254"/>
      <c r="J97" s="254">
        <f t="shared" si="14"/>
        <v>294.07</v>
      </c>
      <c r="K97" s="254">
        <f t="shared" si="15"/>
        <v>52.93</v>
      </c>
      <c r="L97" s="237">
        <f>ROUND('Приложение № 1 2017'!D88*1.05,0)</f>
        <v>347</v>
      </c>
      <c r="M97" s="301">
        <v>215</v>
      </c>
      <c r="N97" s="239">
        <f t="shared" ref="N97:N128" si="19">L97/M97</f>
        <v>1.61</v>
      </c>
      <c r="O97" s="239">
        <f>L97/'Приложение № 1 2017'!D88</f>
        <v>1.05</v>
      </c>
    </row>
    <row r="98" spans="1:15" x14ac:dyDescent="0.3">
      <c r="A98" s="240" t="s">
        <v>763</v>
      </c>
      <c r="B98" s="248" t="s">
        <v>796</v>
      </c>
      <c r="C98" s="242" t="s">
        <v>391</v>
      </c>
      <c r="D98" s="247" t="s">
        <v>386</v>
      </c>
      <c r="E98" s="243">
        <f t="shared" si="17"/>
        <v>65.22</v>
      </c>
      <c r="F98" s="243">
        <v>1</v>
      </c>
      <c r="G98" s="243">
        <f t="shared" si="18"/>
        <v>65.22</v>
      </c>
      <c r="H98" s="243">
        <f t="shared" si="16"/>
        <v>245.36</v>
      </c>
      <c r="I98" s="243"/>
      <c r="J98" s="243">
        <f t="shared" si="14"/>
        <v>418.64</v>
      </c>
      <c r="K98" s="243">
        <f t="shared" si="15"/>
        <v>75.36</v>
      </c>
      <c r="L98" s="237">
        <f>ROUND('Приложение № 1 2017'!D89*1.05,0)</f>
        <v>494</v>
      </c>
      <c r="M98" s="290">
        <v>305</v>
      </c>
      <c r="N98" s="239">
        <f t="shared" si="19"/>
        <v>1.62</v>
      </c>
      <c r="O98" s="239">
        <f>L98/'Приложение № 1 2017'!D89</f>
        <v>1.05</v>
      </c>
    </row>
    <row r="99" spans="1:15" x14ac:dyDescent="0.3">
      <c r="A99" s="240" t="s">
        <v>765</v>
      </c>
      <c r="B99" s="248" t="s">
        <v>342</v>
      </c>
      <c r="C99" s="242" t="s">
        <v>391</v>
      </c>
      <c r="D99" s="247" t="s">
        <v>386</v>
      </c>
      <c r="E99" s="243">
        <f t="shared" si="17"/>
        <v>65.22</v>
      </c>
      <c r="F99" s="243">
        <v>0.4</v>
      </c>
      <c r="G99" s="243">
        <f t="shared" si="18"/>
        <v>26.09</v>
      </c>
      <c r="H99" s="243">
        <f t="shared" si="16"/>
        <v>98.15</v>
      </c>
      <c r="I99" s="243"/>
      <c r="J99" s="243">
        <f t="shared" si="14"/>
        <v>169.49</v>
      </c>
      <c r="K99" s="243">
        <f t="shared" si="15"/>
        <v>30.51</v>
      </c>
      <c r="L99" s="237">
        <f>ROUND('Приложение № 1 2017'!D90*1.05,0)</f>
        <v>200</v>
      </c>
      <c r="M99" s="290">
        <v>120</v>
      </c>
      <c r="N99" s="239">
        <f t="shared" si="19"/>
        <v>1.67</v>
      </c>
      <c r="O99" s="239">
        <f>L99/'Приложение № 1 2017'!D90</f>
        <v>1.05</v>
      </c>
    </row>
    <row r="100" spans="1:15" x14ac:dyDescent="0.3">
      <c r="A100" s="240" t="s">
        <v>768</v>
      </c>
      <c r="B100" s="248" t="s">
        <v>698</v>
      </c>
      <c r="C100" s="242" t="s">
        <v>391</v>
      </c>
      <c r="D100" s="247" t="s">
        <v>386</v>
      </c>
      <c r="E100" s="243">
        <f t="shared" si="17"/>
        <v>65.22</v>
      </c>
      <c r="F100" s="243">
        <v>0.6</v>
      </c>
      <c r="G100" s="243">
        <f t="shared" si="18"/>
        <v>39.130000000000003</v>
      </c>
      <c r="H100" s="243">
        <f t="shared" si="16"/>
        <v>147.21</v>
      </c>
      <c r="I100" s="243"/>
      <c r="J100" s="243">
        <f t="shared" si="14"/>
        <v>253.39</v>
      </c>
      <c r="K100" s="243">
        <f t="shared" si="15"/>
        <v>45.61</v>
      </c>
      <c r="L100" s="237">
        <f>ROUND('Приложение № 1 2017'!D91*1.05,0)</f>
        <v>299</v>
      </c>
      <c r="M100" s="290">
        <v>180</v>
      </c>
      <c r="N100" s="239">
        <f t="shared" si="19"/>
        <v>1.66</v>
      </c>
      <c r="O100" s="239">
        <f>L100/'Приложение № 1 2017'!D91</f>
        <v>1.05</v>
      </c>
    </row>
    <row r="101" spans="1:15" x14ac:dyDescent="0.3">
      <c r="A101" s="240" t="s">
        <v>770</v>
      </c>
      <c r="B101" s="248" t="s">
        <v>798</v>
      </c>
      <c r="C101" s="242" t="s">
        <v>417</v>
      </c>
      <c r="D101" s="247" t="s">
        <v>386</v>
      </c>
      <c r="E101" s="243">
        <f t="shared" si="17"/>
        <v>65.22</v>
      </c>
      <c r="F101" s="243">
        <v>0.54</v>
      </c>
      <c r="G101" s="243">
        <f t="shared" si="18"/>
        <v>35.22</v>
      </c>
      <c r="H101" s="243">
        <f t="shared" si="16"/>
        <v>132.5</v>
      </c>
      <c r="I101" s="243"/>
      <c r="J101" s="243">
        <f t="shared" si="14"/>
        <v>227.12</v>
      </c>
      <c r="K101" s="243">
        <f t="shared" si="15"/>
        <v>40.880000000000003</v>
      </c>
      <c r="L101" s="237">
        <f>ROUND('Приложение № 1 2017'!D92*1.05,0)</f>
        <v>268</v>
      </c>
      <c r="M101" s="290">
        <v>165</v>
      </c>
      <c r="N101" s="239">
        <f t="shared" si="19"/>
        <v>1.62</v>
      </c>
      <c r="O101" s="239">
        <f>L101/'Приложение № 1 2017'!D92</f>
        <v>1.05</v>
      </c>
    </row>
    <row r="102" spans="1:15" x14ac:dyDescent="0.3">
      <c r="A102" s="240" t="s">
        <v>728</v>
      </c>
      <c r="B102" s="248" t="s">
        <v>739</v>
      </c>
      <c r="C102" s="242" t="s">
        <v>419</v>
      </c>
      <c r="D102" s="247" t="s">
        <v>386</v>
      </c>
      <c r="E102" s="243">
        <f t="shared" si="17"/>
        <v>65.22</v>
      </c>
      <c r="F102" s="243">
        <v>0.5</v>
      </c>
      <c r="G102" s="243">
        <f t="shared" si="18"/>
        <v>32.61</v>
      </c>
      <c r="H102" s="243">
        <f t="shared" si="16"/>
        <v>122.68</v>
      </c>
      <c r="I102" s="243"/>
      <c r="J102" s="243">
        <f t="shared" si="14"/>
        <v>209.32</v>
      </c>
      <c r="K102" s="243">
        <f t="shared" si="15"/>
        <v>37.68</v>
      </c>
      <c r="L102" s="237">
        <f>ROUND('Приложение № 1 2017'!D93*1.05,0)</f>
        <v>247</v>
      </c>
      <c r="M102" s="290">
        <v>150</v>
      </c>
      <c r="N102" s="239">
        <f t="shared" si="19"/>
        <v>1.65</v>
      </c>
      <c r="O102" s="239">
        <f>L102/'Приложение № 1 2017'!D93</f>
        <v>1.05</v>
      </c>
    </row>
    <row r="103" spans="1:15" x14ac:dyDescent="0.3">
      <c r="A103" s="240" t="s">
        <v>772</v>
      </c>
      <c r="B103" s="248" t="s">
        <v>740</v>
      </c>
      <c r="C103" s="242" t="s">
        <v>391</v>
      </c>
      <c r="D103" s="247" t="s">
        <v>386</v>
      </c>
      <c r="E103" s="243">
        <f t="shared" si="17"/>
        <v>65.22</v>
      </c>
      <c r="F103" s="243">
        <v>0.67</v>
      </c>
      <c r="G103" s="243">
        <f t="shared" si="18"/>
        <v>43.7</v>
      </c>
      <c r="H103" s="243">
        <f t="shared" si="16"/>
        <v>164.4</v>
      </c>
      <c r="I103" s="243"/>
      <c r="J103" s="243">
        <f t="shared" si="14"/>
        <v>280.51</v>
      </c>
      <c r="K103" s="243">
        <f t="shared" si="15"/>
        <v>50.49</v>
      </c>
      <c r="L103" s="237">
        <f>ROUND('Приложение № 1 2017'!D94*1.05,0)</f>
        <v>331</v>
      </c>
      <c r="M103" s="290">
        <v>205</v>
      </c>
      <c r="N103" s="239">
        <f t="shared" si="19"/>
        <v>1.61</v>
      </c>
      <c r="O103" s="239">
        <f>L103/'Приложение № 1 2017'!D94</f>
        <v>1.05</v>
      </c>
    </row>
    <row r="104" spans="1:15" x14ac:dyDescent="0.3">
      <c r="A104" s="240" t="s">
        <v>774</v>
      </c>
      <c r="B104" s="248" t="s">
        <v>799</v>
      </c>
      <c r="C104" s="242" t="s">
        <v>391</v>
      </c>
      <c r="D104" s="247" t="s">
        <v>386</v>
      </c>
      <c r="E104" s="243">
        <f t="shared" si="17"/>
        <v>65.22</v>
      </c>
      <c r="F104" s="243">
        <v>0.5</v>
      </c>
      <c r="G104" s="243">
        <f t="shared" si="18"/>
        <v>32.61</v>
      </c>
      <c r="H104" s="243">
        <f t="shared" si="16"/>
        <v>122.68</v>
      </c>
      <c r="I104" s="243"/>
      <c r="J104" s="243">
        <f t="shared" si="14"/>
        <v>209.32</v>
      </c>
      <c r="K104" s="243">
        <f t="shared" si="15"/>
        <v>37.68</v>
      </c>
      <c r="L104" s="237">
        <f>ROUND('Приложение № 1 2017'!D95*1.05,0)</f>
        <v>247</v>
      </c>
      <c r="M104" s="290">
        <v>150</v>
      </c>
      <c r="N104" s="239">
        <f t="shared" si="19"/>
        <v>1.65</v>
      </c>
      <c r="O104" s="239">
        <f>L104/'Приложение № 1 2017'!D95</f>
        <v>1.05</v>
      </c>
    </row>
    <row r="105" spans="1:15" x14ac:dyDescent="0.3">
      <c r="A105" s="240" t="s">
        <v>776</v>
      </c>
      <c r="B105" s="248" t="s">
        <v>742</v>
      </c>
      <c r="C105" s="242" t="s">
        <v>743</v>
      </c>
      <c r="D105" s="247" t="s">
        <v>386</v>
      </c>
      <c r="E105" s="243">
        <f t="shared" si="17"/>
        <v>65.22</v>
      </c>
      <c r="F105" s="243">
        <v>0.51</v>
      </c>
      <c r="G105" s="243">
        <f t="shared" si="18"/>
        <v>33.26</v>
      </c>
      <c r="H105" s="243">
        <f t="shared" si="16"/>
        <v>125.12</v>
      </c>
      <c r="I105" s="243"/>
      <c r="J105" s="243">
        <f t="shared" si="14"/>
        <v>213.56</v>
      </c>
      <c r="K105" s="243">
        <f t="shared" si="15"/>
        <v>38.44</v>
      </c>
      <c r="L105" s="237">
        <f>ROUND('Приложение № 1 2017'!D96*1.05,0)</f>
        <v>252</v>
      </c>
      <c r="M105" s="290">
        <v>155</v>
      </c>
      <c r="N105" s="239">
        <f t="shared" si="19"/>
        <v>1.63</v>
      </c>
      <c r="O105" s="239">
        <f>L105/'Приложение № 1 2017'!D96</f>
        <v>1.05</v>
      </c>
    </row>
    <row r="106" spans="1:15" x14ac:dyDescent="0.3">
      <c r="A106" s="240" t="s">
        <v>777</v>
      </c>
      <c r="B106" s="248" t="s">
        <v>744</v>
      </c>
      <c r="C106" s="242" t="s">
        <v>745</v>
      </c>
      <c r="D106" s="247" t="s">
        <v>386</v>
      </c>
      <c r="E106" s="243">
        <f t="shared" si="17"/>
        <v>65.22</v>
      </c>
      <c r="F106" s="243">
        <v>0.33</v>
      </c>
      <c r="G106" s="243">
        <f t="shared" si="18"/>
        <v>21.52</v>
      </c>
      <c r="H106" s="243">
        <f t="shared" si="16"/>
        <v>80.959999999999994</v>
      </c>
      <c r="I106" s="243"/>
      <c r="J106" s="243">
        <f t="shared" si="14"/>
        <v>138.13999999999999</v>
      </c>
      <c r="K106" s="243">
        <f t="shared" si="15"/>
        <v>24.86</v>
      </c>
      <c r="L106" s="237">
        <f>ROUND('Приложение № 1 2017'!D97*1.05,0)</f>
        <v>163</v>
      </c>
      <c r="M106" s="290">
        <v>100</v>
      </c>
      <c r="N106" s="239">
        <f t="shared" si="19"/>
        <v>1.63</v>
      </c>
      <c r="O106" s="239">
        <f>L106/'Приложение № 1 2017'!D97</f>
        <v>1.05</v>
      </c>
    </row>
    <row r="107" spans="1:15" x14ac:dyDescent="0.3">
      <c r="A107" s="240" t="s">
        <v>687</v>
      </c>
      <c r="B107" s="248" t="s">
        <v>800</v>
      </c>
      <c r="C107" s="242" t="s">
        <v>422</v>
      </c>
      <c r="D107" s="247" t="s">
        <v>386</v>
      </c>
      <c r="E107" s="243">
        <f t="shared" si="17"/>
        <v>65.22</v>
      </c>
      <c r="F107" s="243">
        <v>0.5</v>
      </c>
      <c r="G107" s="243">
        <f t="shared" si="18"/>
        <v>32.61</v>
      </c>
      <c r="H107" s="243">
        <f t="shared" si="16"/>
        <v>122.68</v>
      </c>
      <c r="I107" s="243"/>
      <c r="J107" s="243">
        <f t="shared" si="14"/>
        <v>209.32</v>
      </c>
      <c r="K107" s="243">
        <f t="shared" si="15"/>
        <v>37.68</v>
      </c>
      <c r="L107" s="237">
        <f>ROUND('Приложение № 1 2017'!D98*1.05,0)</f>
        <v>247</v>
      </c>
      <c r="M107" s="290">
        <v>150</v>
      </c>
      <c r="N107" s="239">
        <f t="shared" si="19"/>
        <v>1.65</v>
      </c>
      <c r="O107" s="239">
        <f>L107/'Приложение № 1 2017'!D98</f>
        <v>1.05</v>
      </c>
    </row>
    <row r="108" spans="1:15" x14ac:dyDescent="0.3">
      <c r="A108" s="240" t="s">
        <v>778</v>
      </c>
      <c r="B108" s="248" t="s">
        <v>701</v>
      </c>
      <c r="C108" s="242" t="s">
        <v>391</v>
      </c>
      <c r="D108" s="247" t="s">
        <v>386</v>
      </c>
      <c r="E108" s="243">
        <f t="shared" si="17"/>
        <v>65.22</v>
      </c>
      <c r="F108" s="243">
        <v>0.33</v>
      </c>
      <c r="G108" s="243">
        <f t="shared" si="18"/>
        <v>21.52</v>
      </c>
      <c r="H108" s="243">
        <f t="shared" si="16"/>
        <v>80.959999999999994</v>
      </c>
      <c r="I108" s="243"/>
      <c r="J108" s="243">
        <f t="shared" si="14"/>
        <v>138.13999999999999</v>
      </c>
      <c r="K108" s="243">
        <f t="shared" si="15"/>
        <v>24.86</v>
      </c>
      <c r="L108" s="237">
        <f>ROUND('Приложение № 1 2017'!D99*1.05,0)</f>
        <v>163</v>
      </c>
      <c r="M108" s="290">
        <v>100</v>
      </c>
      <c r="N108" s="239">
        <f t="shared" si="19"/>
        <v>1.63</v>
      </c>
      <c r="O108" s="239">
        <f>L108/'Приложение № 1 2017'!D99</f>
        <v>1.05</v>
      </c>
    </row>
    <row r="109" spans="1:15" x14ac:dyDescent="0.3">
      <c r="A109" s="240" t="s">
        <v>688</v>
      </c>
      <c r="B109" s="248" t="s">
        <v>746</v>
      </c>
      <c r="C109" s="242" t="s">
        <v>391</v>
      </c>
      <c r="D109" s="247" t="s">
        <v>386</v>
      </c>
      <c r="E109" s="243">
        <f t="shared" si="17"/>
        <v>65.22</v>
      </c>
      <c r="F109" s="243">
        <v>1</v>
      </c>
      <c r="G109" s="243">
        <f t="shared" si="18"/>
        <v>65.22</v>
      </c>
      <c r="H109" s="243">
        <f t="shared" si="16"/>
        <v>245.36</v>
      </c>
      <c r="I109" s="243"/>
      <c r="J109" s="243">
        <f t="shared" si="14"/>
        <v>418.64</v>
      </c>
      <c r="K109" s="243">
        <f t="shared" si="15"/>
        <v>75.36</v>
      </c>
      <c r="L109" s="237">
        <f>ROUND('Приложение № 1 2017'!D100*1.05,0)</f>
        <v>494</v>
      </c>
      <c r="M109" s="290">
        <v>305</v>
      </c>
      <c r="N109" s="239">
        <f t="shared" si="19"/>
        <v>1.62</v>
      </c>
      <c r="O109" s="239">
        <f>L109/'Приложение № 1 2017'!D100</f>
        <v>1.05</v>
      </c>
    </row>
    <row r="110" spans="1:15" x14ac:dyDescent="0.3">
      <c r="A110" s="240" t="s">
        <v>779</v>
      </c>
      <c r="B110" s="248" t="s">
        <v>703</v>
      </c>
      <c r="C110" s="242" t="s">
        <v>453</v>
      </c>
      <c r="D110" s="247" t="s">
        <v>386</v>
      </c>
      <c r="E110" s="243">
        <f t="shared" si="17"/>
        <v>65.22</v>
      </c>
      <c r="F110" s="243">
        <v>0.25</v>
      </c>
      <c r="G110" s="243">
        <f t="shared" si="18"/>
        <v>16.309999999999999</v>
      </c>
      <c r="H110" s="243">
        <f t="shared" si="16"/>
        <v>61.36</v>
      </c>
      <c r="I110" s="243"/>
      <c r="J110" s="243">
        <f t="shared" si="14"/>
        <v>106.78</v>
      </c>
      <c r="K110" s="243">
        <f t="shared" si="15"/>
        <v>19.22</v>
      </c>
      <c r="L110" s="237">
        <f>ROUND('Приложение № 1 2017'!D101*1.05,0)</f>
        <v>126</v>
      </c>
      <c r="M110" s="290">
        <v>75</v>
      </c>
      <c r="N110" s="239">
        <f t="shared" si="19"/>
        <v>1.68</v>
      </c>
      <c r="O110" s="239">
        <f>L110/'Приложение № 1 2017'!D101</f>
        <v>1.05</v>
      </c>
    </row>
    <row r="111" spans="1:15" x14ac:dyDescent="0.3">
      <c r="A111" s="240" t="s">
        <v>782</v>
      </c>
      <c r="B111" s="248" t="s">
        <v>803</v>
      </c>
      <c r="C111" s="242" t="s">
        <v>781</v>
      </c>
      <c r="D111" s="247" t="s">
        <v>386</v>
      </c>
      <c r="E111" s="243">
        <f t="shared" si="17"/>
        <v>65.22</v>
      </c>
      <c r="F111" s="243">
        <v>0.63</v>
      </c>
      <c r="G111" s="243">
        <f t="shared" si="18"/>
        <v>41.09</v>
      </c>
      <c r="H111" s="243">
        <f t="shared" si="16"/>
        <v>154.58000000000001</v>
      </c>
      <c r="I111" s="243"/>
      <c r="J111" s="243">
        <f t="shared" si="14"/>
        <v>266.95</v>
      </c>
      <c r="K111" s="243">
        <f t="shared" si="15"/>
        <v>48.05</v>
      </c>
      <c r="L111" s="237">
        <f>ROUND('Приложение № 1 2017'!D102*1.05,0)</f>
        <v>315</v>
      </c>
      <c r="M111" s="290">
        <v>190</v>
      </c>
      <c r="N111" s="239">
        <f t="shared" si="19"/>
        <v>1.66</v>
      </c>
      <c r="O111" s="239">
        <f>L111/'Приложение № 1 2017'!D102</f>
        <v>1.05</v>
      </c>
    </row>
    <row r="112" spans="1:15" x14ac:dyDescent="0.3">
      <c r="A112" s="240" t="s">
        <v>783</v>
      </c>
      <c r="B112" s="248" t="s">
        <v>261</v>
      </c>
      <c r="C112" s="242" t="s">
        <v>391</v>
      </c>
      <c r="D112" s="247" t="s">
        <v>386</v>
      </c>
      <c r="E112" s="243">
        <f t="shared" si="17"/>
        <v>65.22</v>
      </c>
      <c r="F112" s="243">
        <v>1</v>
      </c>
      <c r="G112" s="243">
        <f t="shared" si="18"/>
        <v>65.22</v>
      </c>
      <c r="H112" s="243">
        <f t="shared" si="16"/>
        <v>245.36</v>
      </c>
      <c r="I112" s="243"/>
      <c r="J112" s="243">
        <f t="shared" si="14"/>
        <v>418.64</v>
      </c>
      <c r="K112" s="243">
        <f t="shared" si="15"/>
        <v>75.36</v>
      </c>
      <c r="L112" s="237">
        <f>ROUND('Приложение № 1 2017'!D103*1.05,0)</f>
        <v>494</v>
      </c>
      <c r="M112" s="290">
        <v>305</v>
      </c>
      <c r="N112" s="239">
        <f t="shared" si="19"/>
        <v>1.62</v>
      </c>
      <c r="O112" s="239">
        <f>L112/'Приложение № 1 2017'!D103</f>
        <v>1.05</v>
      </c>
    </row>
    <row r="113" spans="1:15" x14ac:dyDescent="0.3">
      <c r="A113" s="240" t="s">
        <v>784</v>
      </c>
      <c r="B113" s="248" t="s">
        <v>749</v>
      </c>
      <c r="C113" s="242" t="s">
        <v>391</v>
      </c>
      <c r="D113" s="247" t="s">
        <v>386</v>
      </c>
      <c r="E113" s="243">
        <f t="shared" si="17"/>
        <v>65.22</v>
      </c>
      <c r="F113" s="243">
        <v>0.52</v>
      </c>
      <c r="G113" s="243">
        <f t="shared" si="18"/>
        <v>33.909999999999997</v>
      </c>
      <c r="H113" s="243">
        <f t="shared" si="16"/>
        <v>127.57</v>
      </c>
      <c r="I113" s="243"/>
      <c r="J113" s="243">
        <f t="shared" ref="J113:J138" si="20">L113-K113</f>
        <v>217.8</v>
      </c>
      <c r="K113" s="243">
        <f t="shared" ref="K113:K138" si="21">L113/1.18*0.18</f>
        <v>39.200000000000003</v>
      </c>
      <c r="L113" s="237">
        <f>ROUND('Приложение № 1 2017'!D104*1.05,0)</f>
        <v>257</v>
      </c>
      <c r="M113" s="290">
        <v>160</v>
      </c>
      <c r="N113" s="239">
        <f t="shared" si="19"/>
        <v>1.61</v>
      </c>
      <c r="O113" s="239">
        <f>L113/'Приложение № 1 2017'!D104</f>
        <v>1.05</v>
      </c>
    </row>
    <row r="114" spans="1:15" x14ac:dyDescent="0.3">
      <c r="A114" s="240" t="s">
        <v>730</v>
      </c>
      <c r="B114" s="248" t="s">
        <v>705</v>
      </c>
      <c r="C114" s="242" t="s">
        <v>391</v>
      </c>
      <c r="D114" s="247" t="s">
        <v>386</v>
      </c>
      <c r="E114" s="243">
        <f t="shared" si="17"/>
        <v>65.22</v>
      </c>
      <c r="F114" s="243">
        <v>0.32</v>
      </c>
      <c r="G114" s="243">
        <f t="shared" si="18"/>
        <v>20.87</v>
      </c>
      <c r="H114" s="243">
        <f t="shared" si="16"/>
        <v>78.510000000000005</v>
      </c>
      <c r="I114" s="243"/>
      <c r="J114" s="243">
        <f t="shared" si="20"/>
        <v>133.9</v>
      </c>
      <c r="K114" s="243">
        <f t="shared" si="21"/>
        <v>24.1</v>
      </c>
      <c r="L114" s="237">
        <f>ROUND('Приложение № 1 2017'!D105*1.05,0)</f>
        <v>158</v>
      </c>
      <c r="M114" s="290">
        <v>95</v>
      </c>
      <c r="N114" s="239">
        <f t="shared" si="19"/>
        <v>1.66</v>
      </c>
      <c r="O114" s="239">
        <f>L114/'Приложение № 1 2017'!D105</f>
        <v>1.05</v>
      </c>
    </row>
    <row r="115" spans="1:15" x14ac:dyDescent="0.3">
      <c r="A115" s="240" t="s">
        <v>732</v>
      </c>
      <c r="B115" s="248" t="s">
        <v>805</v>
      </c>
      <c r="C115" s="242" t="s">
        <v>408</v>
      </c>
      <c r="D115" s="247" t="s">
        <v>386</v>
      </c>
      <c r="E115" s="243">
        <f t="shared" si="17"/>
        <v>65.22</v>
      </c>
      <c r="F115" s="243">
        <v>0.4</v>
      </c>
      <c r="G115" s="243">
        <f t="shared" si="18"/>
        <v>26.09</v>
      </c>
      <c r="H115" s="243">
        <f t="shared" ref="H115:H146" si="22">G115*3.762</f>
        <v>98.15</v>
      </c>
      <c r="I115" s="243"/>
      <c r="J115" s="243">
        <f t="shared" si="20"/>
        <v>169.49</v>
      </c>
      <c r="K115" s="243">
        <f t="shared" si="21"/>
        <v>30.51</v>
      </c>
      <c r="L115" s="237">
        <f>ROUND('Приложение № 1 2017'!D106*1.05,0)</f>
        <v>200</v>
      </c>
      <c r="M115" s="290">
        <v>120</v>
      </c>
      <c r="N115" s="239">
        <f t="shared" si="19"/>
        <v>1.67</v>
      </c>
      <c r="O115" s="239">
        <f>L115/'Приложение № 1 2017'!D106</f>
        <v>1.05</v>
      </c>
    </row>
    <row r="116" spans="1:15" x14ac:dyDescent="0.3">
      <c r="A116" s="240" t="s">
        <v>689</v>
      </c>
      <c r="B116" s="248" t="s">
        <v>806</v>
      </c>
      <c r="C116" s="242" t="s">
        <v>391</v>
      </c>
      <c r="D116" s="247" t="s">
        <v>386</v>
      </c>
      <c r="E116" s="243">
        <f t="shared" si="17"/>
        <v>65.22</v>
      </c>
      <c r="F116" s="243">
        <v>0.55000000000000004</v>
      </c>
      <c r="G116" s="243">
        <f t="shared" si="18"/>
        <v>35.869999999999997</v>
      </c>
      <c r="H116" s="243">
        <f t="shared" si="22"/>
        <v>134.94</v>
      </c>
      <c r="I116" s="243"/>
      <c r="J116" s="243">
        <f t="shared" si="20"/>
        <v>231.36</v>
      </c>
      <c r="K116" s="243">
        <f t="shared" si="21"/>
        <v>41.64</v>
      </c>
      <c r="L116" s="237">
        <f>ROUND('Приложение № 1 2017'!D107*1.05,0)</f>
        <v>273</v>
      </c>
      <c r="M116" s="290">
        <v>165</v>
      </c>
      <c r="N116" s="239">
        <f t="shared" si="19"/>
        <v>1.65</v>
      </c>
      <c r="O116" s="239">
        <f>L116/'Приложение № 1 2017'!D107</f>
        <v>1.05</v>
      </c>
    </row>
    <row r="117" spans="1:15" ht="31.2" x14ac:dyDescent="0.3">
      <c r="A117" s="240" t="s">
        <v>691</v>
      </c>
      <c r="B117" s="248" t="s">
        <v>808</v>
      </c>
      <c r="C117" s="242" t="s">
        <v>391</v>
      </c>
      <c r="D117" s="247" t="s">
        <v>386</v>
      </c>
      <c r="E117" s="243">
        <f t="shared" si="17"/>
        <v>65.22</v>
      </c>
      <c r="F117" s="243">
        <v>0.75</v>
      </c>
      <c r="G117" s="243">
        <f t="shared" si="18"/>
        <v>48.92</v>
      </c>
      <c r="H117" s="243">
        <f t="shared" si="22"/>
        <v>184.04</v>
      </c>
      <c r="I117" s="243"/>
      <c r="J117" s="243">
        <f t="shared" si="20"/>
        <v>316.10000000000002</v>
      </c>
      <c r="K117" s="243">
        <f t="shared" si="21"/>
        <v>56.9</v>
      </c>
      <c r="L117" s="237">
        <f>ROUND('Приложение № 1 2017'!D108*1.05,0)</f>
        <v>373</v>
      </c>
      <c r="M117" s="290">
        <v>230</v>
      </c>
      <c r="N117" s="239">
        <f t="shared" si="19"/>
        <v>1.62</v>
      </c>
      <c r="O117" s="239">
        <f>L117/'Приложение № 1 2017'!D108</f>
        <v>1.05</v>
      </c>
    </row>
    <row r="118" spans="1:15" ht="18" customHeight="1" x14ac:dyDescent="0.3">
      <c r="A118" s="240" t="s">
        <v>734</v>
      </c>
      <c r="B118" s="248" t="s">
        <v>812</v>
      </c>
      <c r="C118" s="242" t="s">
        <v>440</v>
      </c>
      <c r="D118" s="247" t="s">
        <v>386</v>
      </c>
      <c r="E118" s="243">
        <f t="shared" si="17"/>
        <v>65.22</v>
      </c>
      <c r="F118" s="243">
        <v>0.8</v>
      </c>
      <c r="G118" s="243">
        <f t="shared" si="18"/>
        <v>52.18</v>
      </c>
      <c r="H118" s="243">
        <f t="shared" si="22"/>
        <v>196.3</v>
      </c>
      <c r="I118" s="243"/>
      <c r="J118" s="243">
        <f t="shared" si="20"/>
        <v>338.14</v>
      </c>
      <c r="K118" s="243">
        <f t="shared" si="21"/>
        <v>60.86</v>
      </c>
      <c r="L118" s="237">
        <f>ROUND('Приложение № 1 2017'!D109*1.05,0)</f>
        <v>399</v>
      </c>
      <c r="M118" s="290">
        <v>245</v>
      </c>
      <c r="N118" s="239">
        <f t="shared" si="19"/>
        <v>1.63</v>
      </c>
      <c r="O118" s="239">
        <f>L118/'Приложение № 1 2017'!D109</f>
        <v>1.05</v>
      </c>
    </row>
    <row r="119" spans="1:15" ht="31.2" x14ac:dyDescent="0.3">
      <c r="A119" s="240" t="s">
        <v>786</v>
      </c>
      <c r="B119" s="248" t="s">
        <v>302</v>
      </c>
      <c r="C119" s="242" t="s">
        <v>391</v>
      </c>
      <c r="D119" s="247" t="s">
        <v>386</v>
      </c>
      <c r="E119" s="243">
        <f t="shared" si="17"/>
        <v>65.22</v>
      </c>
      <c r="F119" s="243">
        <v>0.5</v>
      </c>
      <c r="G119" s="243">
        <f t="shared" si="18"/>
        <v>32.61</v>
      </c>
      <c r="H119" s="243">
        <f t="shared" si="22"/>
        <v>122.68</v>
      </c>
      <c r="I119" s="243"/>
      <c r="J119" s="243">
        <f t="shared" si="20"/>
        <v>209.32</v>
      </c>
      <c r="K119" s="243">
        <f t="shared" si="21"/>
        <v>37.68</v>
      </c>
      <c r="L119" s="237">
        <f>ROUND('Приложение № 1 2017'!D110*1.05,0)</f>
        <v>247</v>
      </c>
      <c r="M119" s="290">
        <v>150</v>
      </c>
      <c r="N119" s="239">
        <f t="shared" si="19"/>
        <v>1.65</v>
      </c>
      <c r="O119" s="239">
        <f>L119/'Приложение № 1 2017'!D110</f>
        <v>1.05</v>
      </c>
    </row>
    <row r="120" spans="1:15" ht="18" customHeight="1" x14ac:dyDescent="0.3">
      <c r="A120" s="240" t="s">
        <v>788</v>
      </c>
      <c r="B120" s="248" t="s">
        <v>816</v>
      </c>
      <c r="C120" s="242" t="s">
        <v>391</v>
      </c>
      <c r="D120" s="247" t="s">
        <v>386</v>
      </c>
      <c r="E120" s="243">
        <f t="shared" si="17"/>
        <v>65.22</v>
      </c>
      <c r="F120" s="243">
        <v>0.25</v>
      </c>
      <c r="G120" s="243">
        <f t="shared" si="18"/>
        <v>16.309999999999999</v>
      </c>
      <c r="H120" s="243">
        <f t="shared" si="22"/>
        <v>61.36</v>
      </c>
      <c r="I120" s="243"/>
      <c r="J120" s="243">
        <f t="shared" si="20"/>
        <v>106.78</v>
      </c>
      <c r="K120" s="243">
        <f t="shared" si="21"/>
        <v>19.22</v>
      </c>
      <c r="L120" s="237">
        <f>ROUND('Приложение № 1 2017'!D111*1.05,0)</f>
        <v>126</v>
      </c>
      <c r="M120" s="290">
        <v>75</v>
      </c>
      <c r="N120" s="239">
        <f t="shared" si="19"/>
        <v>1.68</v>
      </c>
      <c r="O120" s="239">
        <f>L120/'Приложение № 1 2017'!D111</f>
        <v>1.05</v>
      </c>
    </row>
    <row r="121" spans="1:15" ht="31.2" x14ac:dyDescent="0.3">
      <c r="A121" s="240" t="s">
        <v>758</v>
      </c>
      <c r="B121" s="248" t="s">
        <v>672</v>
      </c>
      <c r="C121" s="242" t="s">
        <v>391</v>
      </c>
      <c r="D121" s="247" t="s">
        <v>386</v>
      </c>
      <c r="E121" s="243">
        <f t="shared" si="17"/>
        <v>65.22</v>
      </c>
      <c r="F121" s="243">
        <v>0.42</v>
      </c>
      <c r="G121" s="243">
        <f t="shared" si="18"/>
        <v>27.39</v>
      </c>
      <c r="H121" s="243">
        <f t="shared" si="22"/>
        <v>103.04</v>
      </c>
      <c r="I121" s="243"/>
      <c r="J121" s="243">
        <f t="shared" si="20"/>
        <v>177.97</v>
      </c>
      <c r="K121" s="243">
        <f t="shared" si="21"/>
        <v>32.03</v>
      </c>
      <c r="L121" s="237">
        <f>ROUND('Приложение № 1 2017'!D112*1.05,0)</f>
        <v>210</v>
      </c>
      <c r="M121" s="290">
        <v>130</v>
      </c>
      <c r="N121" s="239">
        <f t="shared" si="19"/>
        <v>1.62</v>
      </c>
      <c r="O121" s="239">
        <f>L121/'Приложение № 1 2017'!D112</f>
        <v>1.05</v>
      </c>
    </row>
    <row r="122" spans="1:15" x14ac:dyDescent="0.3">
      <c r="A122" s="240" t="s">
        <v>790</v>
      </c>
      <c r="B122" s="248" t="s">
        <v>819</v>
      </c>
      <c r="C122" s="242" t="s">
        <v>391</v>
      </c>
      <c r="D122" s="247" t="s">
        <v>386</v>
      </c>
      <c r="E122" s="243">
        <f t="shared" si="17"/>
        <v>65.22</v>
      </c>
      <c r="F122" s="243">
        <v>0.25</v>
      </c>
      <c r="G122" s="243">
        <f t="shared" si="18"/>
        <v>16.309999999999999</v>
      </c>
      <c r="H122" s="243">
        <f t="shared" si="22"/>
        <v>61.36</v>
      </c>
      <c r="I122" s="243"/>
      <c r="J122" s="243">
        <f t="shared" si="20"/>
        <v>106.78</v>
      </c>
      <c r="K122" s="243">
        <f t="shared" si="21"/>
        <v>19.22</v>
      </c>
      <c r="L122" s="237">
        <f>ROUND('Приложение № 1 2017'!D113*1.05,0)</f>
        <v>126</v>
      </c>
      <c r="M122" s="290">
        <v>75</v>
      </c>
      <c r="N122" s="239">
        <f t="shared" si="19"/>
        <v>1.68</v>
      </c>
      <c r="O122" s="239">
        <f>L122/'Приложение № 1 2017'!D113</f>
        <v>1.05</v>
      </c>
    </row>
    <row r="123" spans="1:15" x14ac:dyDescent="0.3">
      <c r="A123" s="240" t="s">
        <v>791</v>
      </c>
      <c r="B123" s="248" t="s">
        <v>673</v>
      </c>
      <c r="C123" s="242" t="s">
        <v>391</v>
      </c>
      <c r="D123" s="247" t="s">
        <v>386</v>
      </c>
      <c r="E123" s="243">
        <f t="shared" si="17"/>
        <v>65.22</v>
      </c>
      <c r="F123" s="243">
        <v>0.5</v>
      </c>
      <c r="G123" s="243">
        <f t="shared" si="18"/>
        <v>32.61</v>
      </c>
      <c r="H123" s="243">
        <f t="shared" si="22"/>
        <v>122.68</v>
      </c>
      <c r="I123" s="243"/>
      <c r="J123" s="243">
        <f t="shared" si="20"/>
        <v>209.32</v>
      </c>
      <c r="K123" s="243">
        <f t="shared" si="21"/>
        <v>37.68</v>
      </c>
      <c r="L123" s="237">
        <f>ROUND('Приложение № 1 2017'!D114*1.05,0)</f>
        <v>247</v>
      </c>
      <c r="M123" s="290">
        <v>150</v>
      </c>
      <c r="N123" s="239">
        <f t="shared" si="19"/>
        <v>1.65</v>
      </c>
      <c r="O123" s="239">
        <f>L123/'Приложение № 1 2017'!D114</f>
        <v>1.05</v>
      </c>
    </row>
    <row r="124" spans="1:15" x14ac:dyDescent="0.3">
      <c r="A124" s="240" t="s">
        <v>737</v>
      </c>
      <c r="B124" s="248" t="s">
        <v>708</v>
      </c>
      <c r="C124" s="242" t="s">
        <v>391</v>
      </c>
      <c r="D124" s="247" t="s">
        <v>386</v>
      </c>
      <c r="E124" s="243">
        <f t="shared" si="17"/>
        <v>65.22</v>
      </c>
      <c r="F124" s="243">
        <v>0.3</v>
      </c>
      <c r="G124" s="243">
        <f t="shared" si="18"/>
        <v>19.57</v>
      </c>
      <c r="H124" s="243">
        <f t="shared" si="22"/>
        <v>73.62</v>
      </c>
      <c r="I124" s="243"/>
      <c r="J124" s="243">
        <f t="shared" si="20"/>
        <v>124.58</v>
      </c>
      <c r="K124" s="243">
        <f t="shared" si="21"/>
        <v>22.42</v>
      </c>
      <c r="L124" s="237">
        <f>ROUND('Приложение № 1 2017'!D115*1.05,0)</f>
        <v>147</v>
      </c>
      <c r="M124" s="290">
        <v>90</v>
      </c>
      <c r="N124" s="239">
        <f t="shared" si="19"/>
        <v>1.63</v>
      </c>
      <c r="O124" s="239">
        <f>L124/'Приложение № 1 2017'!D115</f>
        <v>1.05</v>
      </c>
    </row>
    <row r="125" spans="1:15" ht="31.2" x14ac:dyDescent="0.3">
      <c r="A125" s="240" t="s">
        <v>792</v>
      </c>
      <c r="B125" s="248" t="s">
        <v>821</v>
      </c>
      <c r="C125" s="242" t="s">
        <v>391</v>
      </c>
      <c r="D125" s="247" t="s">
        <v>386</v>
      </c>
      <c r="E125" s="243">
        <f t="shared" si="17"/>
        <v>65.22</v>
      </c>
      <c r="F125" s="243">
        <v>0.25</v>
      </c>
      <c r="G125" s="243">
        <f t="shared" si="18"/>
        <v>16.309999999999999</v>
      </c>
      <c r="H125" s="243">
        <f t="shared" si="22"/>
        <v>61.36</v>
      </c>
      <c r="I125" s="243"/>
      <c r="J125" s="243">
        <f t="shared" si="20"/>
        <v>106.78</v>
      </c>
      <c r="K125" s="243">
        <f t="shared" si="21"/>
        <v>19.22</v>
      </c>
      <c r="L125" s="237">
        <f>ROUND('Приложение № 1 2017'!D116*1.05,0)</f>
        <v>126</v>
      </c>
      <c r="M125" s="290">
        <v>75</v>
      </c>
      <c r="N125" s="239">
        <f t="shared" si="19"/>
        <v>1.68</v>
      </c>
      <c r="O125" s="239">
        <f>L125/'Приложение № 1 2017'!D116</f>
        <v>1.05</v>
      </c>
    </row>
    <row r="126" spans="1:15" ht="31.2" x14ac:dyDescent="0.3">
      <c r="A126" s="240" t="s">
        <v>793</v>
      </c>
      <c r="B126" s="248" t="s">
        <v>823</v>
      </c>
      <c r="C126" s="242" t="s">
        <v>391</v>
      </c>
      <c r="D126" s="247" t="s">
        <v>386</v>
      </c>
      <c r="E126" s="243">
        <f t="shared" si="17"/>
        <v>65.22</v>
      </c>
      <c r="F126" s="243">
        <v>0.5</v>
      </c>
      <c r="G126" s="243">
        <f t="shared" si="18"/>
        <v>32.61</v>
      </c>
      <c r="H126" s="243">
        <f t="shared" si="22"/>
        <v>122.68</v>
      </c>
      <c r="I126" s="243"/>
      <c r="J126" s="243">
        <f t="shared" si="20"/>
        <v>209.32</v>
      </c>
      <c r="K126" s="243">
        <f t="shared" si="21"/>
        <v>37.68</v>
      </c>
      <c r="L126" s="237">
        <f>ROUND('Приложение № 1 2017'!D117*1.05,0)</f>
        <v>247</v>
      </c>
      <c r="M126" s="290">
        <v>150</v>
      </c>
      <c r="N126" s="239">
        <f t="shared" si="19"/>
        <v>1.65</v>
      </c>
      <c r="O126" s="239">
        <f>L126/'Приложение № 1 2017'!D117</f>
        <v>1.05</v>
      </c>
    </row>
    <row r="127" spans="1:15" ht="18" customHeight="1" x14ac:dyDescent="0.3">
      <c r="A127" s="240" t="s">
        <v>794</v>
      </c>
      <c r="B127" s="248" t="s">
        <v>262</v>
      </c>
      <c r="C127" s="242" t="s">
        <v>391</v>
      </c>
      <c r="D127" s="247" t="s">
        <v>386</v>
      </c>
      <c r="E127" s="243">
        <f t="shared" si="17"/>
        <v>65.22</v>
      </c>
      <c r="F127" s="243">
        <v>0.5</v>
      </c>
      <c r="G127" s="243">
        <f t="shared" si="18"/>
        <v>32.61</v>
      </c>
      <c r="H127" s="243">
        <f t="shared" si="22"/>
        <v>122.68</v>
      </c>
      <c r="I127" s="243"/>
      <c r="J127" s="243">
        <f t="shared" si="20"/>
        <v>209.32</v>
      </c>
      <c r="K127" s="243">
        <f t="shared" si="21"/>
        <v>37.68</v>
      </c>
      <c r="L127" s="237">
        <f>ROUND('Приложение № 1 2017'!D118*1.05,0)</f>
        <v>247</v>
      </c>
      <c r="M127" s="290">
        <v>150</v>
      </c>
      <c r="N127" s="239">
        <f t="shared" si="19"/>
        <v>1.65</v>
      </c>
      <c r="O127" s="239">
        <f>L127/'Приложение № 1 2017'!D118</f>
        <v>1.05</v>
      </c>
    </row>
    <row r="128" spans="1:15" ht="18" customHeight="1" x14ac:dyDescent="0.3">
      <c r="A128" s="240" t="s">
        <v>694</v>
      </c>
      <c r="B128" s="248" t="s">
        <v>825</v>
      </c>
      <c r="C128" s="242" t="s">
        <v>391</v>
      </c>
      <c r="D128" s="247" t="s">
        <v>386</v>
      </c>
      <c r="E128" s="243">
        <f t="shared" si="17"/>
        <v>65.22</v>
      </c>
      <c r="F128" s="243">
        <v>0.91</v>
      </c>
      <c r="G128" s="243">
        <f t="shared" si="18"/>
        <v>59.35</v>
      </c>
      <c r="H128" s="243">
        <f t="shared" si="22"/>
        <v>223.27</v>
      </c>
      <c r="I128" s="243"/>
      <c r="J128" s="243">
        <f t="shared" si="20"/>
        <v>383.05</v>
      </c>
      <c r="K128" s="243">
        <f t="shared" si="21"/>
        <v>68.95</v>
      </c>
      <c r="L128" s="237">
        <f>ROUND('Приложение № 1 2017'!D119*1.05,0)</f>
        <v>452</v>
      </c>
      <c r="M128" s="290">
        <v>275</v>
      </c>
      <c r="N128" s="239">
        <f t="shared" si="19"/>
        <v>1.64</v>
      </c>
      <c r="O128" s="239">
        <f>L128/'Приложение № 1 2017'!D119</f>
        <v>1.05</v>
      </c>
    </row>
    <row r="129" spans="1:15" x14ac:dyDescent="0.3">
      <c r="A129" s="240" t="s">
        <v>696</v>
      </c>
      <c r="B129" s="248" t="s">
        <v>751</v>
      </c>
      <c r="C129" s="242" t="s">
        <v>391</v>
      </c>
      <c r="D129" s="247" t="s">
        <v>386</v>
      </c>
      <c r="E129" s="243">
        <f t="shared" si="17"/>
        <v>65.22</v>
      </c>
      <c r="F129" s="243">
        <v>0.42</v>
      </c>
      <c r="G129" s="243">
        <f t="shared" ref="G129:G138" si="23">E129*F129</f>
        <v>27.39</v>
      </c>
      <c r="H129" s="243">
        <f t="shared" si="22"/>
        <v>103.04</v>
      </c>
      <c r="I129" s="243"/>
      <c r="J129" s="243">
        <f t="shared" si="20"/>
        <v>177.97</v>
      </c>
      <c r="K129" s="243">
        <f t="shared" si="21"/>
        <v>32.03</v>
      </c>
      <c r="L129" s="237">
        <f>ROUND('Приложение № 1 2017'!D120*1.05,0)</f>
        <v>210</v>
      </c>
      <c r="M129" s="290">
        <v>130</v>
      </c>
      <c r="N129" s="239">
        <f>L129/M129</f>
        <v>1.62</v>
      </c>
      <c r="O129" s="239">
        <f>L129/'Приложение № 1 2017'!D120</f>
        <v>1.05</v>
      </c>
    </row>
    <row r="130" spans="1:15" s="302" customFormat="1" ht="31.2" x14ac:dyDescent="0.3">
      <c r="A130" s="251" t="s">
        <v>697</v>
      </c>
      <c r="B130" s="252" t="str">
        <f>'Приложение № 1 2017'!B121</f>
        <v>Очистка  от сажи и промывка радиатора (теплообменника)</v>
      </c>
      <c r="C130" s="299" t="s">
        <v>391</v>
      </c>
      <c r="D130" s="300" t="s">
        <v>386</v>
      </c>
      <c r="E130" s="254">
        <f t="shared" si="17"/>
        <v>65.22</v>
      </c>
      <c r="F130" s="254">
        <v>2</v>
      </c>
      <c r="G130" s="254">
        <f t="shared" si="23"/>
        <v>130.44</v>
      </c>
      <c r="H130" s="254">
        <f t="shared" si="22"/>
        <v>490.72</v>
      </c>
      <c r="I130" s="254"/>
      <c r="J130" s="254">
        <f t="shared" si="20"/>
        <v>840.68</v>
      </c>
      <c r="K130" s="254">
        <f t="shared" si="21"/>
        <v>151.32</v>
      </c>
      <c r="L130" s="237">
        <f>ROUND('Приложение № 1 2017'!D121*1.05,0)</f>
        <v>992</v>
      </c>
      <c r="M130" s="301">
        <v>610</v>
      </c>
      <c r="N130" s="239">
        <f>L130/M130</f>
        <v>1.63</v>
      </c>
      <c r="O130" s="239">
        <f>L130/'Приложение № 1 2017'!D121</f>
        <v>1.05</v>
      </c>
    </row>
    <row r="131" spans="1:15" ht="17.25" customHeight="1" x14ac:dyDescent="0.3">
      <c r="A131" s="240" t="s">
        <v>797</v>
      </c>
      <c r="B131" s="248" t="s">
        <v>831</v>
      </c>
      <c r="C131" s="242" t="s">
        <v>391</v>
      </c>
      <c r="D131" s="247" t="s">
        <v>386</v>
      </c>
      <c r="E131" s="243">
        <f t="shared" si="17"/>
        <v>65.22</v>
      </c>
      <c r="F131" s="243">
        <v>1</v>
      </c>
      <c r="G131" s="243">
        <f t="shared" si="23"/>
        <v>65.22</v>
      </c>
      <c r="H131" s="243">
        <f t="shared" si="22"/>
        <v>245.36</v>
      </c>
      <c r="I131" s="243"/>
      <c r="J131" s="243">
        <f t="shared" si="20"/>
        <v>418.64</v>
      </c>
      <c r="K131" s="243">
        <f t="shared" si="21"/>
        <v>75.36</v>
      </c>
      <c r="L131" s="237">
        <f>ROUND('Приложение № 1 2017'!D122*1.05,0)</f>
        <v>494</v>
      </c>
      <c r="M131" s="290">
        <v>305</v>
      </c>
      <c r="N131" s="239">
        <f>L131/M131</f>
        <v>1.62</v>
      </c>
      <c r="O131" s="239">
        <f>L131/'Приложение № 1 2017'!D122</f>
        <v>1.05</v>
      </c>
    </row>
    <row r="132" spans="1:15" ht="17.25" customHeight="1" x14ac:dyDescent="0.3">
      <c r="A132" s="240" t="s">
        <v>738</v>
      </c>
      <c r="B132" s="248" t="s">
        <v>753</v>
      </c>
      <c r="C132" s="242" t="s">
        <v>391</v>
      </c>
      <c r="D132" s="247" t="s">
        <v>386</v>
      </c>
      <c r="E132" s="243">
        <f t="shared" si="17"/>
        <v>65.22</v>
      </c>
      <c r="F132" s="243">
        <v>0.66</v>
      </c>
      <c r="G132" s="243">
        <f t="shared" si="23"/>
        <v>43.05</v>
      </c>
      <c r="H132" s="243">
        <f t="shared" si="22"/>
        <v>161.94999999999999</v>
      </c>
      <c r="I132" s="243"/>
      <c r="J132" s="243">
        <f t="shared" si="20"/>
        <v>276.27</v>
      </c>
      <c r="K132" s="243">
        <f t="shared" si="21"/>
        <v>49.73</v>
      </c>
      <c r="L132" s="237">
        <f>ROUND('Приложение № 1 2017'!D123*1.05,0)</f>
        <v>326</v>
      </c>
      <c r="M132" s="290">
        <v>200</v>
      </c>
      <c r="N132" s="239">
        <f>L132/M132</f>
        <v>1.63</v>
      </c>
      <c r="O132" s="239">
        <f>L132/'Приложение № 1 2017'!D123</f>
        <v>1.05</v>
      </c>
    </row>
    <row r="133" spans="1:15" s="250" customFormat="1" ht="16.2" x14ac:dyDescent="0.35">
      <c r="A133" s="240" t="s">
        <v>699</v>
      </c>
      <c r="B133" s="248" t="s">
        <v>710</v>
      </c>
      <c r="C133" s="249" t="s">
        <v>422</v>
      </c>
      <c r="D133" s="247" t="s">
        <v>386</v>
      </c>
      <c r="E133" s="243">
        <f t="shared" si="17"/>
        <v>65.22</v>
      </c>
      <c r="F133" s="303">
        <v>0.08</v>
      </c>
      <c r="G133" s="243">
        <f t="shared" si="23"/>
        <v>5.22</v>
      </c>
      <c r="H133" s="243">
        <f t="shared" si="22"/>
        <v>19.64</v>
      </c>
      <c r="I133" s="243"/>
      <c r="J133" s="243">
        <f t="shared" si="20"/>
        <v>35.590000000000003</v>
      </c>
      <c r="K133" s="243">
        <f t="shared" si="21"/>
        <v>6.41</v>
      </c>
      <c r="L133" s="237">
        <f>ROUND('Приложение № 1 2017'!D124*1.05,0)</f>
        <v>42</v>
      </c>
      <c r="M133" s="290">
        <v>25</v>
      </c>
      <c r="N133" s="239">
        <f>L133/M133</f>
        <v>1.68</v>
      </c>
      <c r="O133" s="239">
        <f>L133/'Приложение № 1 2017'!D124</f>
        <v>1.05</v>
      </c>
    </row>
    <row r="134" spans="1:15" s="250" customFormat="1" ht="46.8" x14ac:dyDescent="0.35">
      <c r="A134" s="240" t="s">
        <v>741</v>
      </c>
      <c r="B134" s="248" t="s">
        <v>712</v>
      </c>
      <c r="C134" s="249" t="s">
        <v>422</v>
      </c>
      <c r="D134" s="308"/>
      <c r="E134" s="309"/>
      <c r="F134" s="303"/>
      <c r="G134" s="243">
        <f t="shared" si="23"/>
        <v>0</v>
      </c>
      <c r="H134" s="243">
        <f t="shared" si="22"/>
        <v>0</v>
      </c>
      <c r="I134" s="243"/>
      <c r="J134" s="243">
        <f t="shared" si="20"/>
        <v>0</v>
      </c>
      <c r="K134" s="243">
        <f t="shared" si="21"/>
        <v>0</v>
      </c>
      <c r="L134" s="237">
        <f>ROUND('Приложение № 1 2017'!D125*1.05,0)</f>
        <v>0</v>
      </c>
      <c r="M134" s="290">
        <v>0</v>
      </c>
      <c r="N134" s="239"/>
      <c r="O134" s="239" t="e">
        <f>L134/'Приложение № 1 2017'!D125</f>
        <v>#DIV/0!</v>
      </c>
    </row>
    <row r="135" spans="1:15" s="250" customFormat="1" ht="16.2" x14ac:dyDescent="0.35">
      <c r="A135" s="272" t="s">
        <v>170</v>
      </c>
      <c r="B135" s="306" t="s">
        <v>179</v>
      </c>
      <c r="C135" s="249" t="s">
        <v>391</v>
      </c>
      <c r="D135" s="247" t="s">
        <v>386</v>
      </c>
      <c r="E135" s="243">
        <f>$E$15</f>
        <v>65.22</v>
      </c>
      <c r="F135" s="303">
        <v>0.15</v>
      </c>
      <c r="G135" s="243">
        <f t="shared" si="23"/>
        <v>9.7799999999999994</v>
      </c>
      <c r="H135" s="243">
        <f t="shared" si="22"/>
        <v>36.79</v>
      </c>
      <c r="I135" s="243"/>
      <c r="J135" s="243">
        <f t="shared" si="20"/>
        <v>62.71</v>
      </c>
      <c r="K135" s="243">
        <f t="shared" si="21"/>
        <v>11.29</v>
      </c>
      <c r="L135" s="237">
        <f>ROUND('Приложение № 1 2017'!D126*1.05,0)</f>
        <v>74</v>
      </c>
      <c r="M135" s="290">
        <v>45</v>
      </c>
      <c r="N135" s="239">
        <f>L135/M135</f>
        <v>1.64</v>
      </c>
      <c r="O135" s="239">
        <f>L135/'Приложение № 1 2017'!D126</f>
        <v>1.06</v>
      </c>
    </row>
    <row r="136" spans="1:15" s="250" customFormat="1" ht="16.2" x14ac:dyDescent="0.35">
      <c r="A136" s="272" t="s">
        <v>171</v>
      </c>
      <c r="B136" s="306" t="s">
        <v>180</v>
      </c>
      <c r="C136" s="249" t="s">
        <v>391</v>
      </c>
      <c r="D136" s="247" t="s">
        <v>386</v>
      </c>
      <c r="E136" s="243">
        <f>$E$15</f>
        <v>65.22</v>
      </c>
      <c r="F136" s="303">
        <v>0.27</v>
      </c>
      <c r="G136" s="243">
        <f t="shared" si="23"/>
        <v>17.61</v>
      </c>
      <c r="H136" s="243">
        <f t="shared" si="22"/>
        <v>66.25</v>
      </c>
      <c r="I136" s="243"/>
      <c r="J136" s="243">
        <f t="shared" si="20"/>
        <v>116.1</v>
      </c>
      <c r="K136" s="243">
        <f t="shared" si="21"/>
        <v>20.9</v>
      </c>
      <c r="L136" s="237">
        <f>ROUND('Приложение № 1 2017'!D127*1.05,0)</f>
        <v>137</v>
      </c>
      <c r="M136" s="290">
        <v>80</v>
      </c>
      <c r="N136" s="239">
        <f>L136/M136</f>
        <v>1.71</v>
      </c>
      <c r="O136" s="239">
        <f>L136/'Приложение № 1 2017'!D127</f>
        <v>1.05</v>
      </c>
    </row>
    <row r="137" spans="1:15" s="250" customFormat="1" ht="31.2" x14ac:dyDescent="0.35">
      <c r="A137" s="240" t="s">
        <v>700</v>
      </c>
      <c r="B137" s="248" t="s">
        <v>714</v>
      </c>
      <c r="C137" s="249" t="s">
        <v>715</v>
      </c>
      <c r="D137" s="247" t="s">
        <v>386</v>
      </c>
      <c r="E137" s="243">
        <f>$E$15</f>
        <v>65.22</v>
      </c>
      <c r="F137" s="303">
        <v>0.22</v>
      </c>
      <c r="G137" s="243">
        <f t="shared" si="23"/>
        <v>14.35</v>
      </c>
      <c r="H137" s="243">
        <f t="shared" si="22"/>
        <v>53.98</v>
      </c>
      <c r="I137" s="243"/>
      <c r="J137" s="243">
        <f t="shared" si="20"/>
        <v>93.22</v>
      </c>
      <c r="K137" s="243">
        <f t="shared" si="21"/>
        <v>16.78</v>
      </c>
      <c r="L137" s="237">
        <f>ROUND('Приложение № 1 2017'!D128*1.05,0)</f>
        <v>110</v>
      </c>
      <c r="M137" s="290">
        <v>65</v>
      </c>
      <c r="N137" s="239">
        <f>L137/M137</f>
        <v>1.69</v>
      </c>
      <c r="O137" s="239">
        <f>L137/'Приложение № 1 2017'!D128</f>
        <v>1.05</v>
      </c>
    </row>
    <row r="138" spans="1:15" s="250" customFormat="1" ht="17.25" customHeight="1" x14ac:dyDescent="0.35">
      <c r="A138" s="240" t="s">
        <v>702</v>
      </c>
      <c r="B138" s="248" t="s">
        <v>718</v>
      </c>
      <c r="C138" s="249" t="s">
        <v>408</v>
      </c>
      <c r="D138" s="247" t="s">
        <v>386</v>
      </c>
      <c r="E138" s="243">
        <f>$E$15</f>
        <v>65.22</v>
      </c>
      <c r="F138" s="303">
        <v>0.2</v>
      </c>
      <c r="G138" s="243">
        <f t="shared" si="23"/>
        <v>13.04</v>
      </c>
      <c r="H138" s="243">
        <f t="shared" si="22"/>
        <v>49.06</v>
      </c>
      <c r="I138" s="243"/>
      <c r="J138" s="243">
        <f t="shared" si="20"/>
        <v>84.75</v>
      </c>
      <c r="K138" s="243">
        <f t="shared" si="21"/>
        <v>15.25</v>
      </c>
      <c r="L138" s="237">
        <f>ROUND('Приложение № 1 2017'!D129*1.05,0)</f>
        <v>100</v>
      </c>
      <c r="M138" s="290">
        <v>60</v>
      </c>
      <c r="N138" s="239">
        <f>L138/M138</f>
        <v>1.67</v>
      </c>
      <c r="O138" s="239">
        <f>L138/'Приложение № 1 2017'!D129</f>
        <v>1.05</v>
      </c>
    </row>
    <row r="139" spans="1:15" s="256" customFormat="1" ht="17.25" customHeight="1" x14ac:dyDescent="0.35">
      <c r="A139" s="251" t="s">
        <v>801</v>
      </c>
      <c r="B139" s="252" t="str">
        <f>'Приложение № 1 2017'!B130</f>
        <v>Промывка радиатора  ванных колонок:</v>
      </c>
      <c r="C139" s="253" t="s">
        <v>408</v>
      </c>
      <c r="D139" s="300"/>
      <c r="E139" s="254"/>
      <c r="F139" s="310"/>
      <c r="G139" s="254"/>
      <c r="H139" s="254">
        <f t="shared" si="22"/>
        <v>0</v>
      </c>
      <c r="I139" s="254"/>
      <c r="J139" s="254"/>
      <c r="K139" s="254"/>
      <c r="L139" s="237">
        <f>ROUND('Приложение № 1 2017'!D130*1.05,0)</f>
        <v>0</v>
      </c>
      <c r="M139" s="301">
        <v>0</v>
      </c>
      <c r="N139" s="239"/>
      <c r="O139" s="239" t="e">
        <f>L139/'Приложение № 1 2017'!D130</f>
        <v>#DIV/0!</v>
      </c>
    </row>
    <row r="140" spans="1:15" s="250" customFormat="1" ht="17.25" customHeight="1" x14ac:dyDescent="0.35">
      <c r="A140" s="240" t="s">
        <v>213</v>
      </c>
      <c r="B140" s="306" t="s">
        <v>212</v>
      </c>
      <c r="C140" s="249" t="s">
        <v>391</v>
      </c>
      <c r="D140" s="247" t="s">
        <v>386</v>
      </c>
      <c r="E140" s="243">
        <f t="shared" ref="E140:E151" si="24">$E$15</f>
        <v>65.22</v>
      </c>
      <c r="F140" s="303">
        <v>0.48</v>
      </c>
      <c r="G140" s="243">
        <f t="shared" ref="G140:G151" si="25">E140*F140</f>
        <v>31.31</v>
      </c>
      <c r="H140" s="243">
        <f t="shared" si="22"/>
        <v>117.79</v>
      </c>
      <c r="I140" s="243"/>
      <c r="J140" s="243">
        <f t="shared" ref="J140:J151" si="26">L140-K140</f>
        <v>200</v>
      </c>
      <c r="K140" s="243">
        <f t="shared" ref="K140:K151" si="27">L140/1.18*0.18</f>
        <v>36</v>
      </c>
      <c r="L140" s="237">
        <f>ROUND('Приложение № 1 2017'!D131*1.05,0)</f>
        <v>236</v>
      </c>
      <c r="M140" s="290">
        <v>145</v>
      </c>
      <c r="N140" s="239">
        <f t="shared" ref="N140:N151" si="28">L140/M140</f>
        <v>1.63</v>
      </c>
      <c r="O140" s="239">
        <f>L140/'Приложение № 1 2017'!D131</f>
        <v>1.05</v>
      </c>
    </row>
    <row r="141" spans="1:15" s="250" customFormat="1" ht="17.25" customHeight="1" x14ac:dyDescent="0.35">
      <c r="A141" s="240" t="s">
        <v>214</v>
      </c>
      <c r="B141" s="306" t="s">
        <v>305</v>
      </c>
      <c r="C141" s="249" t="s">
        <v>391</v>
      </c>
      <c r="D141" s="247" t="s">
        <v>386</v>
      </c>
      <c r="E141" s="243">
        <f t="shared" si="24"/>
        <v>65.22</v>
      </c>
      <c r="F141" s="303">
        <v>0.53</v>
      </c>
      <c r="G141" s="243">
        <f t="shared" si="25"/>
        <v>34.57</v>
      </c>
      <c r="H141" s="243">
        <f t="shared" si="22"/>
        <v>130.05000000000001</v>
      </c>
      <c r="I141" s="243"/>
      <c r="J141" s="243">
        <f t="shared" si="26"/>
        <v>222.88</v>
      </c>
      <c r="K141" s="243">
        <f t="shared" si="27"/>
        <v>40.119999999999997</v>
      </c>
      <c r="L141" s="237">
        <f>ROUND('Приложение № 1 2017'!D132*1.05,0)</f>
        <v>263</v>
      </c>
      <c r="M141" s="290">
        <v>160</v>
      </c>
      <c r="N141" s="239">
        <f t="shared" si="28"/>
        <v>1.64</v>
      </c>
      <c r="O141" s="239">
        <f>L141/'Приложение № 1 2017'!D132</f>
        <v>1.05</v>
      </c>
    </row>
    <row r="142" spans="1:15" s="250" customFormat="1" ht="31.2" x14ac:dyDescent="0.35">
      <c r="A142" s="240" t="s">
        <v>802</v>
      </c>
      <c r="B142" s="248" t="s">
        <v>860</v>
      </c>
      <c r="C142" s="249" t="s">
        <v>391</v>
      </c>
      <c r="D142" s="247" t="s">
        <v>386</v>
      </c>
      <c r="E142" s="243">
        <f t="shared" si="24"/>
        <v>65.22</v>
      </c>
      <c r="F142" s="303">
        <v>0.55000000000000004</v>
      </c>
      <c r="G142" s="243">
        <f t="shared" si="25"/>
        <v>35.869999999999997</v>
      </c>
      <c r="H142" s="243">
        <f t="shared" si="22"/>
        <v>134.94</v>
      </c>
      <c r="I142" s="243"/>
      <c r="J142" s="243">
        <f t="shared" si="26"/>
        <v>231.36</v>
      </c>
      <c r="K142" s="243">
        <f t="shared" si="27"/>
        <v>41.64</v>
      </c>
      <c r="L142" s="237">
        <f>ROUND('Приложение № 1 2017'!D133*1.05,0)</f>
        <v>273</v>
      </c>
      <c r="M142" s="290">
        <v>165</v>
      </c>
      <c r="N142" s="239">
        <f t="shared" si="28"/>
        <v>1.65</v>
      </c>
      <c r="O142" s="239">
        <f>L142/'Приложение № 1 2017'!D133</f>
        <v>1.05</v>
      </c>
    </row>
    <row r="143" spans="1:15" s="250" customFormat="1" ht="31.2" x14ac:dyDescent="0.35">
      <c r="A143" s="240" t="s">
        <v>747</v>
      </c>
      <c r="B143" s="248" t="s">
        <v>862</v>
      </c>
      <c r="C143" s="249" t="s">
        <v>391</v>
      </c>
      <c r="D143" s="247" t="s">
        <v>386</v>
      </c>
      <c r="E143" s="243">
        <f t="shared" si="24"/>
        <v>65.22</v>
      </c>
      <c r="F143" s="303">
        <v>0.43</v>
      </c>
      <c r="G143" s="243">
        <f t="shared" si="25"/>
        <v>28.04</v>
      </c>
      <c r="H143" s="243">
        <f t="shared" si="22"/>
        <v>105.49</v>
      </c>
      <c r="I143" s="243"/>
      <c r="J143" s="243">
        <f t="shared" si="26"/>
        <v>182.2</v>
      </c>
      <c r="K143" s="243">
        <f t="shared" si="27"/>
        <v>32.799999999999997</v>
      </c>
      <c r="L143" s="237">
        <f>ROUND('Приложение № 1 2017'!D134*1.05,0)</f>
        <v>215</v>
      </c>
      <c r="M143" s="290">
        <v>130</v>
      </c>
      <c r="N143" s="239">
        <f t="shared" si="28"/>
        <v>1.65</v>
      </c>
      <c r="O143" s="239">
        <f>L143/'Приложение № 1 2017'!D134</f>
        <v>1.05</v>
      </c>
    </row>
    <row r="144" spans="1:15" s="250" customFormat="1" ht="31.2" x14ac:dyDescent="0.35">
      <c r="A144" s="240" t="s">
        <v>748</v>
      </c>
      <c r="B144" s="248" t="s">
        <v>864</v>
      </c>
      <c r="C144" s="249" t="s">
        <v>391</v>
      </c>
      <c r="D144" s="247" t="s">
        <v>386</v>
      </c>
      <c r="E144" s="243">
        <f t="shared" si="24"/>
        <v>65.22</v>
      </c>
      <c r="F144" s="303">
        <v>0.33</v>
      </c>
      <c r="G144" s="243">
        <f t="shared" si="25"/>
        <v>21.52</v>
      </c>
      <c r="H144" s="243">
        <f t="shared" si="22"/>
        <v>80.959999999999994</v>
      </c>
      <c r="I144" s="243"/>
      <c r="J144" s="243">
        <f t="shared" si="26"/>
        <v>138.13999999999999</v>
      </c>
      <c r="K144" s="243">
        <f t="shared" si="27"/>
        <v>24.86</v>
      </c>
      <c r="L144" s="237">
        <f>ROUND('Приложение № 1 2017'!D135*1.05,0)</f>
        <v>163</v>
      </c>
      <c r="M144" s="290">
        <v>100</v>
      </c>
      <c r="N144" s="239">
        <f t="shared" si="28"/>
        <v>1.63</v>
      </c>
      <c r="O144" s="239">
        <f>L144/'Приложение № 1 2017'!D135</f>
        <v>1.05</v>
      </c>
    </row>
    <row r="145" spans="1:15" s="250" customFormat="1" ht="16.2" x14ac:dyDescent="0.35">
      <c r="A145" s="240" t="s">
        <v>704</v>
      </c>
      <c r="B145" s="248" t="s">
        <v>720</v>
      </c>
      <c r="C145" s="249" t="s">
        <v>391</v>
      </c>
      <c r="D145" s="247" t="s">
        <v>386</v>
      </c>
      <c r="E145" s="243">
        <f t="shared" si="24"/>
        <v>65.22</v>
      </c>
      <c r="F145" s="303">
        <v>0.08</v>
      </c>
      <c r="G145" s="243">
        <f t="shared" si="25"/>
        <v>5.22</v>
      </c>
      <c r="H145" s="243">
        <f t="shared" si="22"/>
        <v>19.64</v>
      </c>
      <c r="I145" s="243"/>
      <c r="J145" s="243">
        <f t="shared" si="26"/>
        <v>35.590000000000003</v>
      </c>
      <c r="K145" s="243">
        <f t="shared" si="27"/>
        <v>6.41</v>
      </c>
      <c r="L145" s="237">
        <f>ROUND('Приложение № 1 2017'!D136*1.05,0)</f>
        <v>42</v>
      </c>
      <c r="M145" s="290">
        <v>25</v>
      </c>
      <c r="N145" s="239">
        <f t="shared" si="28"/>
        <v>1.68</v>
      </c>
      <c r="O145" s="239">
        <f>L145/'Приложение № 1 2017'!D136</f>
        <v>1.05</v>
      </c>
    </row>
    <row r="146" spans="1:15" s="250" customFormat="1" ht="31.2" x14ac:dyDescent="0.35">
      <c r="A146" s="240" t="s">
        <v>804</v>
      </c>
      <c r="B146" s="248" t="s">
        <v>722</v>
      </c>
      <c r="C146" s="249" t="s">
        <v>391</v>
      </c>
      <c r="D146" s="247" t="s">
        <v>386</v>
      </c>
      <c r="E146" s="243">
        <f t="shared" si="24"/>
        <v>65.22</v>
      </c>
      <c r="F146" s="303">
        <v>0.38</v>
      </c>
      <c r="G146" s="243">
        <f t="shared" si="25"/>
        <v>24.78</v>
      </c>
      <c r="H146" s="243">
        <f t="shared" si="22"/>
        <v>93.22</v>
      </c>
      <c r="I146" s="243"/>
      <c r="J146" s="243">
        <f t="shared" si="26"/>
        <v>160.16999999999999</v>
      </c>
      <c r="K146" s="243">
        <f t="shared" si="27"/>
        <v>28.83</v>
      </c>
      <c r="L146" s="237">
        <f>ROUND('Приложение № 1 2017'!D137*1.05,0)</f>
        <v>189</v>
      </c>
      <c r="M146" s="290">
        <v>115</v>
      </c>
      <c r="N146" s="239">
        <f t="shared" si="28"/>
        <v>1.64</v>
      </c>
      <c r="O146" s="239">
        <f>L146/'Приложение № 1 2017'!D137</f>
        <v>1.05</v>
      </c>
    </row>
    <row r="147" spans="1:15" s="250" customFormat="1" ht="31.2" x14ac:dyDescent="0.35">
      <c r="A147" s="240" t="s">
        <v>807</v>
      </c>
      <c r="B147" s="248" t="s">
        <v>766</v>
      </c>
      <c r="C147" s="249" t="s">
        <v>391</v>
      </c>
      <c r="D147" s="247" t="s">
        <v>386</v>
      </c>
      <c r="E147" s="243">
        <f t="shared" si="24"/>
        <v>65.22</v>
      </c>
      <c r="F147" s="303">
        <v>1.33</v>
      </c>
      <c r="G147" s="243">
        <f t="shared" si="25"/>
        <v>86.74</v>
      </c>
      <c r="H147" s="243">
        <f>G147*3.762</f>
        <v>326.32</v>
      </c>
      <c r="I147" s="243"/>
      <c r="J147" s="243">
        <f t="shared" si="26"/>
        <v>561.02</v>
      </c>
      <c r="K147" s="243">
        <f t="shared" si="27"/>
        <v>100.98</v>
      </c>
      <c r="L147" s="237">
        <f>ROUND('Приложение № 1 2017'!D138*1.05,0)</f>
        <v>662</v>
      </c>
      <c r="M147" s="290">
        <v>405</v>
      </c>
      <c r="N147" s="239">
        <f t="shared" si="28"/>
        <v>1.63</v>
      </c>
      <c r="O147" s="239">
        <f>L147/'Приложение № 1 2017'!D138</f>
        <v>1.05</v>
      </c>
    </row>
    <row r="148" spans="1:15" ht="46.8" x14ac:dyDescent="0.3">
      <c r="A148" s="240" t="s">
        <v>809</v>
      </c>
      <c r="B148" s="248" t="s">
        <v>725</v>
      </c>
      <c r="C148" s="249" t="s">
        <v>391</v>
      </c>
      <c r="D148" s="247" t="s">
        <v>386</v>
      </c>
      <c r="E148" s="243">
        <f t="shared" si="24"/>
        <v>65.22</v>
      </c>
      <c r="F148" s="303">
        <v>0.08</v>
      </c>
      <c r="G148" s="243">
        <f t="shared" si="25"/>
        <v>5.22</v>
      </c>
      <c r="H148" s="243">
        <f>G148*3.762</f>
        <v>19.64</v>
      </c>
      <c r="I148" s="243"/>
      <c r="J148" s="243">
        <f t="shared" si="26"/>
        <v>35.590000000000003</v>
      </c>
      <c r="K148" s="243">
        <f t="shared" si="27"/>
        <v>6.41</v>
      </c>
      <c r="L148" s="237">
        <f>ROUND('Приложение № 1 2017'!D139*1.05,0)</f>
        <v>42</v>
      </c>
      <c r="M148" s="290">
        <v>25</v>
      </c>
      <c r="N148" s="239">
        <f t="shared" si="28"/>
        <v>1.68</v>
      </c>
      <c r="O148" s="239">
        <f>L148/'Приложение № 1 2017'!D139</f>
        <v>1.05</v>
      </c>
    </row>
    <row r="149" spans="1:15" x14ac:dyDescent="0.3">
      <c r="A149" s="240" t="s">
        <v>810</v>
      </c>
      <c r="B149" s="248" t="s">
        <v>866</v>
      </c>
      <c r="C149" s="249" t="s">
        <v>391</v>
      </c>
      <c r="D149" s="247" t="s">
        <v>386</v>
      </c>
      <c r="E149" s="243">
        <f t="shared" si="24"/>
        <v>65.22</v>
      </c>
      <c r="F149" s="303">
        <v>1.2</v>
      </c>
      <c r="G149" s="243">
        <f t="shared" si="25"/>
        <v>78.260000000000005</v>
      </c>
      <c r="H149" s="243">
        <f>G149*3.762</f>
        <v>294.41000000000003</v>
      </c>
      <c r="I149" s="243"/>
      <c r="J149" s="243">
        <f t="shared" si="26"/>
        <v>502.54</v>
      </c>
      <c r="K149" s="243">
        <f t="shared" si="27"/>
        <v>90.46</v>
      </c>
      <c r="L149" s="237">
        <f>ROUND('Приложение № 1 2017'!D140*1.05,0)</f>
        <v>593</v>
      </c>
      <c r="M149" s="290">
        <v>365</v>
      </c>
      <c r="N149" s="239">
        <f t="shared" si="28"/>
        <v>1.62</v>
      </c>
      <c r="O149" s="239">
        <f>L149/'Приложение № 1 2017'!D140</f>
        <v>1.05</v>
      </c>
    </row>
    <row r="150" spans="1:15" x14ac:dyDescent="0.3">
      <c r="A150" s="240" t="s">
        <v>811</v>
      </c>
      <c r="B150" s="248" t="s">
        <v>867</v>
      </c>
      <c r="C150" s="249" t="s">
        <v>391</v>
      </c>
      <c r="D150" s="247" t="s">
        <v>386</v>
      </c>
      <c r="E150" s="243">
        <f t="shared" si="24"/>
        <v>65.22</v>
      </c>
      <c r="F150" s="303">
        <v>0.55000000000000004</v>
      </c>
      <c r="G150" s="243">
        <f t="shared" si="25"/>
        <v>35.869999999999997</v>
      </c>
      <c r="H150" s="243">
        <f>G150*3.762</f>
        <v>134.94</v>
      </c>
      <c r="I150" s="243"/>
      <c r="J150" s="243">
        <f t="shared" si="26"/>
        <v>231.36</v>
      </c>
      <c r="K150" s="243">
        <f t="shared" si="27"/>
        <v>41.64</v>
      </c>
      <c r="L150" s="237">
        <f>ROUND('Приложение № 1 2017'!D141*1.05,0)</f>
        <v>273</v>
      </c>
      <c r="M150" s="290">
        <v>165</v>
      </c>
      <c r="N150" s="239">
        <f t="shared" si="28"/>
        <v>1.65</v>
      </c>
      <c r="O150" s="239">
        <f>L150/'Приложение № 1 2017'!D141</f>
        <v>1.05</v>
      </c>
    </row>
    <row r="151" spans="1:15" ht="17.25" customHeight="1" x14ac:dyDescent="0.3">
      <c r="A151" s="240" t="s">
        <v>813</v>
      </c>
      <c r="B151" s="248" t="s">
        <v>869</v>
      </c>
      <c r="C151" s="249" t="s">
        <v>870</v>
      </c>
      <c r="D151" s="247" t="s">
        <v>386</v>
      </c>
      <c r="E151" s="243">
        <f t="shared" si="24"/>
        <v>65.22</v>
      </c>
      <c r="F151" s="303">
        <v>0.4</v>
      </c>
      <c r="G151" s="243">
        <f t="shared" si="25"/>
        <v>26.09</v>
      </c>
      <c r="H151" s="243">
        <f>G151*3.762</f>
        <v>98.15</v>
      </c>
      <c r="I151" s="243"/>
      <c r="J151" s="243">
        <f t="shared" si="26"/>
        <v>169.49</v>
      </c>
      <c r="K151" s="243">
        <f t="shared" si="27"/>
        <v>30.51</v>
      </c>
      <c r="L151" s="237">
        <f>ROUND('Приложение № 1 2017'!D142*1.05,0)</f>
        <v>200</v>
      </c>
      <c r="M151" s="290">
        <v>120</v>
      </c>
      <c r="N151" s="239">
        <f t="shared" si="28"/>
        <v>1.67</v>
      </c>
      <c r="O151" s="239">
        <f>L151/'Приложение № 1 2017'!D142</f>
        <v>1.05</v>
      </c>
    </row>
    <row r="152" spans="1:15" ht="40.5" customHeight="1" x14ac:dyDescent="0.3">
      <c r="A152" s="245" t="s">
        <v>163</v>
      </c>
      <c r="B152" s="257"/>
      <c r="C152" s="257"/>
      <c r="D152" s="257"/>
      <c r="E152" s="257"/>
      <c r="F152" s="257"/>
      <c r="G152" s="257"/>
      <c r="H152" s="257"/>
      <c r="I152" s="257"/>
      <c r="J152" s="257"/>
      <c r="K152" s="257"/>
      <c r="L152" s="237">
        <f>ROUND('Приложение № 1 2017'!D143*1.05,0)</f>
        <v>0</v>
      </c>
      <c r="N152" s="239"/>
      <c r="O152" s="239" t="e">
        <f>L152/'Приложение № 1 2017'!D143</f>
        <v>#DIV/0!</v>
      </c>
    </row>
    <row r="153" spans="1:15" ht="46.8" x14ac:dyDescent="0.3">
      <c r="A153" s="240" t="s">
        <v>814</v>
      </c>
      <c r="B153" s="248" t="s">
        <v>13</v>
      </c>
      <c r="C153" s="242" t="s">
        <v>14</v>
      </c>
      <c r="D153" s="247" t="s">
        <v>386</v>
      </c>
      <c r="E153" s="243">
        <f t="shared" ref="E153:E184" si="29">$E$15</f>
        <v>65.22</v>
      </c>
      <c r="F153" s="243">
        <v>4.2</v>
      </c>
      <c r="G153" s="243">
        <f t="shared" ref="G153:G184" si="30">E153*F153</f>
        <v>273.92</v>
      </c>
      <c r="H153" s="243">
        <f t="shared" ref="H153:H184" si="31">G153*3.762</f>
        <v>1030.49</v>
      </c>
      <c r="I153" s="243"/>
      <c r="J153" s="243">
        <f t="shared" ref="J153:J184" si="32">L153-K153</f>
        <v>1766.1</v>
      </c>
      <c r="K153" s="243">
        <f t="shared" ref="K153:K184" si="33">L153/1.18*0.18</f>
        <v>317.89999999999998</v>
      </c>
      <c r="L153" s="237">
        <f>ROUND('Приложение № 1 2017'!D144*1.05,0)</f>
        <v>2084</v>
      </c>
      <c r="M153" s="290">
        <v>1275</v>
      </c>
      <c r="N153" s="239">
        <f t="shared" ref="N153:N160" si="34">L153/M153</f>
        <v>1.63</v>
      </c>
      <c r="O153" s="239">
        <f>L153/'Приложение № 1 2017'!D144</f>
        <v>1.05</v>
      </c>
    </row>
    <row r="154" spans="1:15" s="302" customFormat="1" ht="17.25" customHeight="1" x14ac:dyDescent="0.3">
      <c r="A154" s="251" t="s">
        <v>815</v>
      </c>
      <c r="B154" s="252" t="str">
        <f>'Приложение № 1 2017'!B145</f>
        <v>Отключение котла с установкой заглушки</v>
      </c>
      <c r="C154" s="299" t="s">
        <v>391</v>
      </c>
      <c r="D154" s="300" t="s">
        <v>386</v>
      </c>
      <c r="E154" s="254">
        <f t="shared" si="29"/>
        <v>65.22</v>
      </c>
      <c r="F154" s="254">
        <v>1.08</v>
      </c>
      <c r="G154" s="254">
        <f t="shared" si="30"/>
        <v>70.44</v>
      </c>
      <c r="H154" s="254">
        <f t="shared" si="31"/>
        <v>265</v>
      </c>
      <c r="I154" s="254"/>
      <c r="J154" s="254">
        <f t="shared" si="32"/>
        <v>454.24</v>
      </c>
      <c r="K154" s="254">
        <f t="shared" si="33"/>
        <v>81.760000000000005</v>
      </c>
      <c r="L154" s="237">
        <f>ROUND('Приложение № 1 2017'!D145*1.05,0)</f>
        <v>536</v>
      </c>
      <c r="M154" s="301">
        <v>330</v>
      </c>
      <c r="N154" s="239">
        <f t="shared" si="34"/>
        <v>1.62</v>
      </c>
      <c r="O154" s="239">
        <f>L154/'Приложение № 1 2017'!D145</f>
        <v>1.05</v>
      </c>
    </row>
    <row r="155" spans="1:15" ht="31.2" x14ac:dyDescent="0.3">
      <c r="A155" s="240" t="s">
        <v>817</v>
      </c>
      <c r="B155" s="248" t="s">
        <v>15</v>
      </c>
      <c r="C155" s="242" t="s">
        <v>440</v>
      </c>
      <c r="D155" s="247" t="s">
        <v>386</v>
      </c>
      <c r="E155" s="243">
        <f t="shared" si="29"/>
        <v>65.22</v>
      </c>
      <c r="F155" s="243">
        <v>0.96</v>
      </c>
      <c r="G155" s="243">
        <f t="shared" si="30"/>
        <v>62.61</v>
      </c>
      <c r="H155" s="243">
        <f t="shared" si="31"/>
        <v>235.54</v>
      </c>
      <c r="I155" s="243"/>
      <c r="J155" s="243">
        <f t="shared" si="32"/>
        <v>405.08</v>
      </c>
      <c r="K155" s="243">
        <f t="shared" si="33"/>
        <v>72.92</v>
      </c>
      <c r="L155" s="237">
        <f>ROUND('Приложение № 1 2017'!D146*1.05,0)</f>
        <v>478</v>
      </c>
      <c r="M155" s="290">
        <v>290</v>
      </c>
      <c r="N155" s="239">
        <f t="shared" si="34"/>
        <v>1.65</v>
      </c>
      <c r="O155" s="239">
        <f>L155/'Приложение № 1 2017'!D146</f>
        <v>1.05</v>
      </c>
    </row>
    <row r="156" spans="1:15" ht="17.25" customHeight="1" x14ac:dyDescent="0.3">
      <c r="A156" s="240" t="s">
        <v>818</v>
      </c>
      <c r="B156" s="248" t="s">
        <v>17</v>
      </c>
      <c r="C156" s="242" t="s">
        <v>391</v>
      </c>
      <c r="D156" s="247" t="s">
        <v>386</v>
      </c>
      <c r="E156" s="243">
        <f t="shared" si="29"/>
        <v>65.22</v>
      </c>
      <c r="F156" s="243">
        <v>2.8</v>
      </c>
      <c r="G156" s="243">
        <f t="shared" si="30"/>
        <v>182.62</v>
      </c>
      <c r="H156" s="243">
        <f t="shared" si="31"/>
        <v>687.02</v>
      </c>
      <c r="I156" s="243"/>
      <c r="J156" s="243">
        <f t="shared" si="32"/>
        <v>1178.81</v>
      </c>
      <c r="K156" s="243">
        <f t="shared" si="33"/>
        <v>212.19</v>
      </c>
      <c r="L156" s="237">
        <f>ROUND('Приложение № 1 2017'!D147*1.05,0)</f>
        <v>1391</v>
      </c>
      <c r="M156" s="290">
        <v>850</v>
      </c>
      <c r="N156" s="239">
        <f t="shared" si="34"/>
        <v>1.64</v>
      </c>
      <c r="O156" s="239">
        <f>L156/'Приложение № 1 2017'!D147</f>
        <v>1.05</v>
      </c>
    </row>
    <row r="157" spans="1:15" ht="31.2" x14ac:dyDescent="0.3">
      <c r="A157" s="240" t="s">
        <v>706</v>
      </c>
      <c r="B157" s="248" t="s">
        <v>19</v>
      </c>
      <c r="C157" s="242" t="s">
        <v>391</v>
      </c>
      <c r="D157" s="247" t="s">
        <v>386</v>
      </c>
      <c r="E157" s="243">
        <f t="shared" si="29"/>
        <v>65.22</v>
      </c>
      <c r="F157" s="243">
        <v>1.38</v>
      </c>
      <c r="G157" s="243">
        <f t="shared" si="30"/>
        <v>90</v>
      </c>
      <c r="H157" s="243">
        <f t="shared" si="31"/>
        <v>338.58</v>
      </c>
      <c r="I157" s="243"/>
      <c r="J157" s="243">
        <f t="shared" si="32"/>
        <v>578.80999999999995</v>
      </c>
      <c r="K157" s="243">
        <f t="shared" si="33"/>
        <v>104.19</v>
      </c>
      <c r="L157" s="237">
        <f>ROUND('Приложение № 1 2017'!D148*1.05,0)</f>
        <v>683</v>
      </c>
      <c r="M157" s="290">
        <v>420</v>
      </c>
      <c r="N157" s="239">
        <f t="shared" si="34"/>
        <v>1.63</v>
      </c>
      <c r="O157" s="239">
        <f>L157/'Приложение № 1 2017'!D148</f>
        <v>1.05</v>
      </c>
    </row>
    <row r="158" spans="1:15" x14ac:dyDescent="0.3">
      <c r="A158" s="240" t="s">
        <v>707</v>
      </c>
      <c r="B158" s="248" t="s">
        <v>21</v>
      </c>
      <c r="C158" s="242" t="s">
        <v>432</v>
      </c>
      <c r="D158" s="247" t="s">
        <v>386</v>
      </c>
      <c r="E158" s="243">
        <f t="shared" si="29"/>
        <v>65.22</v>
      </c>
      <c r="F158" s="243">
        <v>0.77</v>
      </c>
      <c r="G158" s="243">
        <f t="shared" si="30"/>
        <v>50.22</v>
      </c>
      <c r="H158" s="243">
        <f t="shared" si="31"/>
        <v>188.93</v>
      </c>
      <c r="I158" s="243"/>
      <c r="J158" s="243">
        <f t="shared" si="32"/>
        <v>324.58</v>
      </c>
      <c r="K158" s="243">
        <f t="shared" si="33"/>
        <v>58.42</v>
      </c>
      <c r="L158" s="237">
        <f>ROUND('Приложение № 1 2017'!D149*1.05,0)</f>
        <v>383</v>
      </c>
      <c r="M158" s="290">
        <v>235</v>
      </c>
      <c r="N158" s="239">
        <f t="shared" si="34"/>
        <v>1.63</v>
      </c>
      <c r="O158" s="239">
        <f>L158/'Приложение № 1 2017'!D149</f>
        <v>1.05</v>
      </c>
    </row>
    <row r="159" spans="1:15" ht="31.2" x14ac:dyDescent="0.3">
      <c r="A159" s="240" t="s">
        <v>820</v>
      </c>
      <c r="B159" s="248" t="s">
        <v>306</v>
      </c>
      <c r="C159" s="242" t="s">
        <v>391</v>
      </c>
      <c r="D159" s="247" t="s">
        <v>386</v>
      </c>
      <c r="E159" s="243">
        <f t="shared" si="29"/>
        <v>65.22</v>
      </c>
      <c r="F159" s="243">
        <v>1.04</v>
      </c>
      <c r="G159" s="243">
        <f t="shared" si="30"/>
        <v>67.83</v>
      </c>
      <c r="H159" s="243">
        <f t="shared" si="31"/>
        <v>255.18</v>
      </c>
      <c r="I159" s="243"/>
      <c r="J159" s="243">
        <f t="shared" si="32"/>
        <v>436.44</v>
      </c>
      <c r="K159" s="243">
        <f t="shared" si="33"/>
        <v>78.56</v>
      </c>
      <c r="L159" s="237">
        <f>ROUND('Приложение № 1 2017'!D150*1.05,0)</f>
        <v>515</v>
      </c>
      <c r="M159" s="290">
        <v>315</v>
      </c>
      <c r="N159" s="239">
        <f t="shared" si="34"/>
        <v>1.63</v>
      </c>
      <c r="O159" s="239">
        <f>L159/'Приложение № 1 2017'!D150</f>
        <v>1.05</v>
      </c>
    </row>
    <row r="160" spans="1:15" ht="35.25" customHeight="1" x14ac:dyDescent="0.3">
      <c r="A160" s="240" t="s">
        <v>822</v>
      </c>
      <c r="B160" s="248" t="s">
        <v>0</v>
      </c>
      <c r="C160" s="242" t="s">
        <v>391</v>
      </c>
      <c r="D160" s="247" t="s">
        <v>386</v>
      </c>
      <c r="E160" s="243">
        <f t="shared" si="29"/>
        <v>65.22</v>
      </c>
      <c r="F160" s="243">
        <v>0.96</v>
      </c>
      <c r="G160" s="243">
        <f t="shared" si="30"/>
        <v>62.61</v>
      </c>
      <c r="H160" s="243">
        <f t="shared" si="31"/>
        <v>235.54</v>
      </c>
      <c r="I160" s="243"/>
      <c r="J160" s="243">
        <f t="shared" si="32"/>
        <v>405.08</v>
      </c>
      <c r="K160" s="243">
        <f t="shared" si="33"/>
        <v>72.92</v>
      </c>
      <c r="L160" s="237">
        <f>ROUND('Приложение № 1 2017'!D151*1.05,0)</f>
        <v>478</v>
      </c>
      <c r="M160" s="290">
        <v>290</v>
      </c>
      <c r="N160" s="239">
        <f t="shared" si="34"/>
        <v>1.65</v>
      </c>
      <c r="O160" s="239">
        <f>L160/'Приложение № 1 2017'!D151</f>
        <v>1.05</v>
      </c>
    </row>
    <row r="161" spans="1:15" x14ac:dyDescent="0.3">
      <c r="A161" s="240" t="s">
        <v>750</v>
      </c>
      <c r="B161" s="248" t="s">
        <v>872</v>
      </c>
      <c r="C161" s="242" t="s">
        <v>453</v>
      </c>
      <c r="D161" s="247" t="s">
        <v>386</v>
      </c>
      <c r="E161" s="243">
        <f t="shared" si="29"/>
        <v>65.22</v>
      </c>
      <c r="F161" s="243"/>
      <c r="G161" s="243">
        <f t="shared" si="30"/>
        <v>0</v>
      </c>
      <c r="H161" s="243">
        <f t="shared" si="31"/>
        <v>0</v>
      </c>
      <c r="I161" s="243"/>
      <c r="J161" s="243">
        <f t="shared" si="32"/>
        <v>0</v>
      </c>
      <c r="K161" s="243">
        <f t="shared" si="33"/>
        <v>0</v>
      </c>
      <c r="L161" s="237">
        <f>ROUND('Приложение № 1 2017'!D152*1.05,0)</f>
        <v>0</v>
      </c>
      <c r="M161" s="290">
        <v>0</v>
      </c>
      <c r="N161" s="239"/>
      <c r="O161" s="239" t="e">
        <f>L161/'Приложение № 1 2017'!D152</f>
        <v>#DIV/0!</v>
      </c>
    </row>
    <row r="162" spans="1:15" ht="31.2" x14ac:dyDescent="0.3">
      <c r="A162" s="240" t="s">
        <v>62</v>
      </c>
      <c r="B162" s="248" t="s">
        <v>328</v>
      </c>
      <c r="C162" s="242" t="s">
        <v>391</v>
      </c>
      <c r="D162" s="247" t="s">
        <v>386</v>
      </c>
      <c r="E162" s="243">
        <f t="shared" si="29"/>
        <v>65.22</v>
      </c>
      <c r="F162" s="243">
        <v>0.34</v>
      </c>
      <c r="G162" s="243">
        <f t="shared" si="30"/>
        <v>22.17</v>
      </c>
      <c r="H162" s="243">
        <f t="shared" si="31"/>
        <v>83.4</v>
      </c>
      <c r="I162" s="243"/>
      <c r="J162" s="243">
        <f t="shared" si="32"/>
        <v>142.37</v>
      </c>
      <c r="K162" s="243">
        <f t="shared" si="33"/>
        <v>25.63</v>
      </c>
      <c r="L162" s="237">
        <f>ROUND('Приложение № 1 2017'!D153*1.05,0)</f>
        <v>168</v>
      </c>
      <c r="M162" s="290">
        <v>105</v>
      </c>
      <c r="N162" s="239">
        <f>L162/M162</f>
        <v>1.6</v>
      </c>
      <c r="O162" s="239">
        <f>L162/'Приложение № 1 2017'!D153</f>
        <v>1.05</v>
      </c>
    </row>
    <row r="163" spans="1:15" ht="31.2" x14ac:dyDescent="0.3">
      <c r="A163" s="240" t="s">
        <v>63</v>
      </c>
      <c r="B163" s="248" t="s">
        <v>329</v>
      </c>
      <c r="C163" s="242" t="s">
        <v>391</v>
      </c>
      <c r="D163" s="247" t="s">
        <v>386</v>
      </c>
      <c r="E163" s="243">
        <f t="shared" si="29"/>
        <v>65.22</v>
      </c>
      <c r="F163" s="243">
        <v>0.96</v>
      </c>
      <c r="G163" s="243">
        <f t="shared" si="30"/>
        <v>62.61</v>
      </c>
      <c r="H163" s="243">
        <f t="shared" si="31"/>
        <v>235.54</v>
      </c>
      <c r="I163" s="243"/>
      <c r="J163" s="243">
        <f t="shared" si="32"/>
        <v>405.08</v>
      </c>
      <c r="K163" s="243">
        <f t="shared" si="33"/>
        <v>72.92</v>
      </c>
      <c r="L163" s="237">
        <f>ROUND('Приложение № 1 2017'!D154*1.05,0)</f>
        <v>478</v>
      </c>
      <c r="M163" s="290">
        <v>290</v>
      </c>
      <c r="N163" s="239">
        <f>L163/M163</f>
        <v>1.65</v>
      </c>
      <c r="O163" s="239">
        <f>L163/'Приложение № 1 2017'!D154</f>
        <v>1.05</v>
      </c>
    </row>
    <row r="164" spans="1:15" ht="17.25" customHeight="1" x14ac:dyDescent="0.3">
      <c r="A164" s="240" t="s">
        <v>824</v>
      </c>
      <c r="B164" s="248" t="s">
        <v>23</v>
      </c>
      <c r="C164" s="242" t="s">
        <v>391</v>
      </c>
      <c r="D164" s="247" t="s">
        <v>386</v>
      </c>
      <c r="E164" s="243">
        <f t="shared" si="29"/>
        <v>65.22</v>
      </c>
      <c r="F164" s="243">
        <v>0.78</v>
      </c>
      <c r="G164" s="243">
        <f t="shared" si="30"/>
        <v>50.87</v>
      </c>
      <c r="H164" s="243">
        <f t="shared" si="31"/>
        <v>191.37</v>
      </c>
      <c r="I164" s="243"/>
      <c r="J164" s="243">
        <f t="shared" si="32"/>
        <v>329.66</v>
      </c>
      <c r="K164" s="243">
        <f t="shared" si="33"/>
        <v>59.34</v>
      </c>
      <c r="L164" s="237">
        <f>ROUND('Приложение № 1 2017'!D155*1.05,0)</f>
        <v>389</v>
      </c>
      <c r="M164" s="290">
        <v>235</v>
      </c>
      <c r="N164" s="239">
        <f>L164/M164</f>
        <v>1.66</v>
      </c>
      <c r="O164" s="239">
        <f>L164/'Приложение № 1 2017'!D155</f>
        <v>1.05</v>
      </c>
    </row>
    <row r="165" spans="1:15" s="263" customFormat="1" ht="46.8" x14ac:dyDescent="0.3">
      <c r="A165" s="258" t="s">
        <v>826</v>
      </c>
      <c r="B165" s="259" t="str">
        <f>'Приложение № 1 2017'!B156</f>
        <v>Замена запальника (сопла, прокладки) отопительного котла АГВ (АОГВ) или  печной горелки</v>
      </c>
      <c r="C165" s="260" t="s">
        <v>733</v>
      </c>
      <c r="D165" s="311" t="s">
        <v>386</v>
      </c>
      <c r="E165" s="261">
        <f t="shared" si="29"/>
        <v>65.22</v>
      </c>
      <c r="F165" s="261">
        <v>0.6</v>
      </c>
      <c r="G165" s="261">
        <f t="shared" si="30"/>
        <v>39.130000000000003</v>
      </c>
      <c r="H165" s="261">
        <f t="shared" si="31"/>
        <v>147.21</v>
      </c>
      <c r="I165" s="261"/>
      <c r="J165" s="261">
        <f t="shared" si="32"/>
        <v>0</v>
      </c>
      <c r="K165" s="261">
        <f t="shared" si="33"/>
        <v>0</v>
      </c>
      <c r="L165" s="237">
        <f>ROUND('Приложение № 1 2017'!D156*1.05,0)</f>
        <v>0</v>
      </c>
      <c r="M165" s="312"/>
      <c r="N165" s="239"/>
      <c r="O165" s="239" t="e">
        <f>L165/'Приложение № 1 2017'!D156</f>
        <v>#DIV/0!</v>
      </c>
    </row>
    <row r="166" spans="1:15" s="263" customFormat="1" ht="31.2" x14ac:dyDescent="0.3">
      <c r="A166" s="258" t="s">
        <v>351</v>
      </c>
      <c r="B166" s="259" t="str">
        <f>'Приложение № 1 2017'!B157</f>
        <v>Замена запальника отопительного котла или АГВ (АОГВ) и проч.типов без демонтажа горелки</v>
      </c>
      <c r="C166" s="260" t="s">
        <v>391</v>
      </c>
      <c r="D166" s="311" t="s">
        <v>386</v>
      </c>
      <c r="E166" s="261">
        <f t="shared" si="29"/>
        <v>65.22</v>
      </c>
      <c r="F166" s="261">
        <v>0.34</v>
      </c>
      <c r="G166" s="261">
        <f t="shared" si="30"/>
        <v>22.17</v>
      </c>
      <c r="H166" s="261">
        <f t="shared" si="31"/>
        <v>83.4</v>
      </c>
      <c r="I166" s="261"/>
      <c r="J166" s="261">
        <f t="shared" si="32"/>
        <v>142.37</v>
      </c>
      <c r="K166" s="261">
        <f t="shared" si="33"/>
        <v>25.63</v>
      </c>
      <c r="L166" s="237">
        <f>ROUND('Приложение № 1 2017'!D157*1.05,0)</f>
        <v>168</v>
      </c>
      <c r="M166" s="312">
        <v>105</v>
      </c>
      <c r="N166" s="239">
        <f t="shared" ref="N166:N208" si="35">L166/M166</f>
        <v>1.6</v>
      </c>
      <c r="O166" s="239">
        <f>L166/'Приложение № 1 2017'!D157</f>
        <v>1.05</v>
      </c>
    </row>
    <row r="167" spans="1:15" s="263" customFormat="1" ht="31.2" x14ac:dyDescent="0.3">
      <c r="A167" s="258" t="s">
        <v>352</v>
      </c>
      <c r="B167" s="259" t="str">
        <f>'Приложение № 1 2017'!B158</f>
        <v>Замена запальника отопительного котла или АГВ (АОГВ) и проч.типов с демонтажом горелки</v>
      </c>
      <c r="C167" s="260" t="s">
        <v>391</v>
      </c>
      <c r="D167" s="311" t="s">
        <v>386</v>
      </c>
      <c r="E167" s="261">
        <f t="shared" si="29"/>
        <v>65.22</v>
      </c>
      <c r="F167" s="261">
        <v>1.3</v>
      </c>
      <c r="G167" s="261">
        <f t="shared" si="30"/>
        <v>84.79</v>
      </c>
      <c r="H167" s="261">
        <f t="shared" si="31"/>
        <v>318.98</v>
      </c>
      <c r="I167" s="261"/>
      <c r="J167" s="261">
        <f t="shared" si="32"/>
        <v>547.46</v>
      </c>
      <c r="K167" s="261">
        <f t="shared" si="33"/>
        <v>98.54</v>
      </c>
      <c r="L167" s="237">
        <f>ROUND('Приложение № 1 2017'!D158*1.05,0)</f>
        <v>646</v>
      </c>
      <c r="M167" s="312">
        <v>395</v>
      </c>
      <c r="N167" s="239">
        <f t="shared" si="35"/>
        <v>1.64</v>
      </c>
      <c r="O167" s="239">
        <f>L167/'Приложение № 1 2017'!D158</f>
        <v>1.05</v>
      </c>
    </row>
    <row r="168" spans="1:15" ht="31.2" x14ac:dyDescent="0.3">
      <c r="A168" s="240" t="s">
        <v>760</v>
      </c>
      <c r="B168" s="248" t="s">
        <v>307</v>
      </c>
      <c r="C168" s="242" t="s">
        <v>903</v>
      </c>
      <c r="D168" s="247" t="s">
        <v>386</v>
      </c>
      <c r="E168" s="243">
        <f t="shared" si="29"/>
        <v>65.22</v>
      </c>
      <c r="F168" s="243">
        <v>2.5</v>
      </c>
      <c r="G168" s="243">
        <f t="shared" si="30"/>
        <v>163.05000000000001</v>
      </c>
      <c r="H168" s="243">
        <f t="shared" si="31"/>
        <v>613.39</v>
      </c>
      <c r="I168" s="243"/>
      <c r="J168" s="243">
        <f t="shared" si="32"/>
        <v>1050</v>
      </c>
      <c r="K168" s="243">
        <f t="shared" si="33"/>
        <v>189</v>
      </c>
      <c r="L168" s="237">
        <f>ROUND('Приложение № 1 2017'!D159*1.05,0)</f>
        <v>1239</v>
      </c>
      <c r="M168" s="290">
        <v>760</v>
      </c>
      <c r="N168" s="239">
        <f t="shared" si="35"/>
        <v>1.63</v>
      </c>
      <c r="O168" s="239">
        <f>L168/'Приложение № 1 2017'!D159</f>
        <v>1.05</v>
      </c>
    </row>
    <row r="169" spans="1:15" x14ac:dyDescent="0.3">
      <c r="A169" s="240" t="s">
        <v>827</v>
      </c>
      <c r="B169" s="248" t="s">
        <v>905</v>
      </c>
      <c r="C169" s="242" t="s">
        <v>456</v>
      </c>
      <c r="D169" s="247" t="s">
        <v>386</v>
      </c>
      <c r="E169" s="243">
        <f t="shared" si="29"/>
        <v>65.22</v>
      </c>
      <c r="F169" s="243">
        <v>1.04</v>
      </c>
      <c r="G169" s="243">
        <f t="shared" si="30"/>
        <v>67.83</v>
      </c>
      <c r="H169" s="243">
        <f t="shared" si="31"/>
        <v>255.18</v>
      </c>
      <c r="I169" s="243"/>
      <c r="J169" s="243">
        <f t="shared" si="32"/>
        <v>436.44</v>
      </c>
      <c r="K169" s="243">
        <f t="shared" si="33"/>
        <v>78.56</v>
      </c>
      <c r="L169" s="237">
        <f>ROUND('Приложение № 1 2017'!D160*1.05,0)</f>
        <v>515</v>
      </c>
      <c r="M169" s="290">
        <v>315</v>
      </c>
      <c r="N169" s="239">
        <f t="shared" si="35"/>
        <v>1.63</v>
      </c>
      <c r="O169" s="239">
        <f>L169/'Приложение № 1 2017'!D160</f>
        <v>1.05</v>
      </c>
    </row>
    <row r="170" spans="1:15" x14ac:dyDescent="0.3">
      <c r="A170" s="240" t="s">
        <v>828</v>
      </c>
      <c r="B170" s="248" t="s">
        <v>67</v>
      </c>
      <c r="C170" s="242" t="s">
        <v>391</v>
      </c>
      <c r="D170" s="247" t="s">
        <v>386</v>
      </c>
      <c r="E170" s="243">
        <f t="shared" si="29"/>
        <v>65.22</v>
      </c>
      <c r="F170" s="243">
        <v>1.18</v>
      </c>
      <c r="G170" s="243">
        <f t="shared" si="30"/>
        <v>76.959999999999994</v>
      </c>
      <c r="H170" s="243">
        <f t="shared" si="31"/>
        <v>289.52</v>
      </c>
      <c r="I170" s="243"/>
      <c r="J170" s="243">
        <f t="shared" si="32"/>
        <v>494.07</v>
      </c>
      <c r="K170" s="243">
        <f t="shared" si="33"/>
        <v>88.93</v>
      </c>
      <c r="L170" s="237">
        <f>ROUND('Приложение № 1 2017'!D161*1.05,0)</f>
        <v>583</v>
      </c>
      <c r="M170" s="290">
        <v>360</v>
      </c>
      <c r="N170" s="239">
        <f t="shared" si="35"/>
        <v>1.62</v>
      </c>
      <c r="O170" s="239">
        <f>L170/'Приложение № 1 2017'!D161</f>
        <v>1.05</v>
      </c>
    </row>
    <row r="171" spans="1:15" x14ac:dyDescent="0.3">
      <c r="A171" s="240" t="s">
        <v>829</v>
      </c>
      <c r="B171" s="248" t="s">
        <v>2</v>
      </c>
      <c r="C171" s="242" t="s">
        <v>391</v>
      </c>
      <c r="D171" s="247" t="s">
        <v>386</v>
      </c>
      <c r="E171" s="243">
        <f t="shared" si="29"/>
        <v>65.22</v>
      </c>
      <c r="F171" s="243">
        <v>1.02</v>
      </c>
      <c r="G171" s="243">
        <f t="shared" si="30"/>
        <v>66.52</v>
      </c>
      <c r="H171" s="243">
        <f t="shared" si="31"/>
        <v>250.25</v>
      </c>
      <c r="I171" s="243"/>
      <c r="J171" s="243">
        <f t="shared" si="32"/>
        <v>427.12</v>
      </c>
      <c r="K171" s="243">
        <f t="shared" si="33"/>
        <v>76.88</v>
      </c>
      <c r="L171" s="237">
        <f>ROUND('Приложение № 1 2017'!D162*1.05,0)</f>
        <v>504</v>
      </c>
      <c r="M171" s="290">
        <v>310</v>
      </c>
      <c r="N171" s="239">
        <f t="shared" si="35"/>
        <v>1.63</v>
      </c>
      <c r="O171" s="239">
        <f>L171/'Приложение № 1 2017'!D162</f>
        <v>1.05</v>
      </c>
    </row>
    <row r="172" spans="1:15" ht="31.2" x14ac:dyDescent="0.3">
      <c r="A172" s="240" t="s">
        <v>830</v>
      </c>
      <c r="B172" s="248" t="s">
        <v>633</v>
      </c>
      <c r="C172" s="242" t="s">
        <v>503</v>
      </c>
      <c r="D172" s="247" t="s">
        <v>386</v>
      </c>
      <c r="E172" s="243">
        <f t="shared" si="29"/>
        <v>65.22</v>
      </c>
      <c r="F172" s="243">
        <v>1.44</v>
      </c>
      <c r="G172" s="243">
        <f t="shared" si="30"/>
        <v>93.92</v>
      </c>
      <c r="H172" s="243">
        <f t="shared" si="31"/>
        <v>353.33</v>
      </c>
      <c r="I172" s="243"/>
      <c r="J172" s="243">
        <f t="shared" si="32"/>
        <v>605.08000000000004</v>
      </c>
      <c r="K172" s="243">
        <f t="shared" si="33"/>
        <v>108.92</v>
      </c>
      <c r="L172" s="237">
        <f>ROUND('Приложение № 1 2017'!D163*1.05,0)</f>
        <v>714</v>
      </c>
      <c r="M172" s="290">
        <v>440</v>
      </c>
      <c r="N172" s="239">
        <f t="shared" si="35"/>
        <v>1.62</v>
      </c>
      <c r="O172" s="239">
        <f>L172/'Приложение № 1 2017'!D163</f>
        <v>1.05</v>
      </c>
    </row>
    <row r="173" spans="1:15" x14ac:dyDescent="0.3">
      <c r="A173" s="240" t="s">
        <v>832</v>
      </c>
      <c r="B173" s="248" t="s">
        <v>4</v>
      </c>
      <c r="C173" s="242" t="s">
        <v>391</v>
      </c>
      <c r="D173" s="247" t="s">
        <v>386</v>
      </c>
      <c r="E173" s="243">
        <f t="shared" si="29"/>
        <v>65.22</v>
      </c>
      <c r="F173" s="243">
        <v>0.66</v>
      </c>
      <c r="G173" s="243">
        <f t="shared" si="30"/>
        <v>43.05</v>
      </c>
      <c r="H173" s="243">
        <f t="shared" si="31"/>
        <v>161.94999999999999</v>
      </c>
      <c r="I173" s="243"/>
      <c r="J173" s="243">
        <f t="shared" si="32"/>
        <v>276.27</v>
      </c>
      <c r="K173" s="243">
        <f t="shared" si="33"/>
        <v>49.73</v>
      </c>
      <c r="L173" s="237">
        <f>ROUND('Приложение № 1 2017'!D164*1.05,0)</f>
        <v>326</v>
      </c>
      <c r="M173" s="290">
        <v>200</v>
      </c>
      <c r="N173" s="239">
        <f t="shared" si="35"/>
        <v>1.63</v>
      </c>
      <c r="O173" s="239">
        <f>L173/'Приложение № 1 2017'!D164</f>
        <v>1.05</v>
      </c>
    </row>
    <row r="174" spans="1:15" x14ac:dyDescent="0.3">
      <c r="A174" s="240" t="s">
        <v>752</v>
      </c>
      <c r="B174" s="248" t="s">
        <v>875</v>
      </c>
      <c r="C174" s="242" t="s">
        <v>715</v>
      </c>
      <c r="D174" s="247" t="s">
        <v>386</v>
      </c>
      <c r="E174" s="243">
        <f t="shared" si="29"/>
        <v>65.22</v>
      </c>
      <c r="F174" s="243">
        <v>0.32</v>
      </c>
      <c r="G174" s="243">
        <f t="shared" si="30"/>
        <v>20.87</v>
      </c>
      <c r="H174" s="243">
        <f t="shared" si="31"/>
        <v>78.510000000000005</v>
      </c>
      <c r="I174" s="243"/>
      <c r="J174" s="243">
        <f t="shared" si="32"/>
        <v>133.9</v>
      </c>
      <c r="K174" s="243">
        <f t="shared" si="33"/>
        <v>24.1</v>
      </c>
      <c r="L174" s="237">
        <f>ROUND('Приложение № 1 2017'!D165*1.05,0)</f>
        <v>158</v>
      </c>
      <c r="M174" s="290">
        <v>95</v>
      </c>
      <c r="N174" s="239">
        <f t="shared" si="35"/>
        <v>1.66</v>
      </c>
      <c r="O174" s="239">
        <f>L174/'Приложение № 1 2017'!D165</f>
        <v>1.05</v>
      </c>
    </row>
    <row r="175" spans="1:15" x14ac:dyDescent="0.3">
      <c r="A175" s="240" t="s">
        <v>853</v>
      </c>
      <c r="B175" s="248" t="s">
        <v>6</v>
      </c>
      <c r="C175" s="242" t="s">
        <v>394</v>
      </c>
      <c r="D175" s="247" t="s">
        <v>386</v>
      </c>
      <c r="E175" s="243">
        <f t="shared" si="29"/>
        <v>65.22</v>
      </c>
      <c r="F175" s="243">
        <v>0.5</v>
      </c>
      <c r="G175" s="243">
        <f t="shared" si="30"/>
        <v>32.61</v>
      </c>
      <c r="H175" s="243">
        <f t="shared" si="31"/>
        <v>122.68</v>
      </c>
      <c r="I175" s="243"/>
      <c r="J175" s="243">
        <f t="shared" si="32"/>
        <v>209.32</v>
      </c>
      <c r="K175" s="243">
        <f t="shared" si="33"/>
        <v>37.68</v>
      </c>
      <c r="L175" s="237">
        <f>ROUND('Приложение № 1 2017'!D166*1.05,0)</f>
        <v>247</v>
      </c>
      <c r="M175" s="290">
        <v>150</v>
      </c>
      <c r="N175" s="239">
        <f t="shared" si="35"/>
        <v>1.65</v>
      </c>
      <c r="O175" s="239">
        <f>L175/'Приложение № 1 2017'!D166</f>
        <v>1.05</v>
      </c>
    </row>
    <row r="176" spans="1:15" x14ac:dyDescent="0.3">
      <c r="A176" s="240" t="s">
        <v>854</v>
      </c>
      <c r="B176" s="248" t="s">
        <v>744</v>
      </c>
      <c r="C176" s="242" t="s">
        <v>745</v>
      </c>
      <c r="D176" s="247" t="s">
        <v>386</v>
      </c>
      <c r="E176" s="243">
        <f t="shared" si="29"/>
        <v>65.22</v>
      </c>
      <c r="F176" s="243">
        <v>0.33</v>
      </c>
      <c r="G176" s="243">
        <f t="shared" si="30"/>
        <v>21.52</v>
      </c>
      <c r="H176" s="243">
        <f t="shared" si="31"/>
        <v>80.959999999999994</v>
      </c>
      <c r="I176" s="243"/>
      <c r="J176" s="243">
        <f t="shared" si="32"/>
        <v>138.13999999999999</v>
      </c>
      <c r="K176" s="243">
        <f t="shared" si="33"/>
        <v>24.86</v>
      </c>
      <c r="L176" s="237">
        <f>ROUND('Приложение № 1 2017'!D167*1.05,0)</f>
        <v>163</v>
      </c>
      <c r="M176" s="290">
        <v>100</v>
      </c>
      <c r="N176" s="239">
        <f t="shared" si="35"/>
        <v>1.63</v>
      </c>
      <c r="O176" s="239">
        <f>L176/'Приложение № 1 2017'!D167</f>
        <v>1.05</v>
      </c>
    </row>
    <row r="177" spans="1:15" x14ac:dyDescent="0.3">
      <c r="A177" s="240" t="s">
        <v>762</v>
      </c>
      <c r="B177" s="248" t="s">
        <v>798</v>
      </c>
      <c r="C177" s="242" t="s">
        <v>417</v>
      </c>
      <c r="D177" s="247" t="s">
        <v>386</v>
      </c>
      <c r="E177" s="243">
        <f t="shared" si="29"/>
        <v>65.22</v>
      </c>
      <c r="F177" s="243">
        <v>0.65</v>
      </c>
      <c r="G177" s="243">
        <f t="shared" si="30"/>
        <v>42.39</v>
      </c>
      <c r="H177" s="243">
        <f t="shared" si="31"/>
        <v>159.47</v>
      </c>
      <c r="I177" s="243"/>
      <c r="J177" s="243">
        <f t="shared" si="32"/>
        <v>271.19</v>
      </c>
      <c r="K177" s="243">
        <f t="shared" si="33"/>
        <v>48.81</v>
      </c>
      <c r="L177" s="237">
        <f>ROUND('Приложение № 1 2017'!D168*1.05,0)</f>
        <v>320</v>
      </c>
      <c r="M177" s="290">
        <v>200</v>
      </c>
      <c r="N177" s="239">
        <f t="shared" si="35"/>
        <v>1.6</v>
      </c>
      <c r="O177" s="239">
        <f>L177/'Приложение № 1 2017'!D168</f>
        <v>1.05</v>
      </c>
    </row>
    <row r="178" spans="1:15" x14ac:dyDescent="0.3">
      <c r="A178" s="240" t="s">
        <v>709</v>
      </c>
      <c r="B178" s="248" t="s">
        <v>883</v>
      </c>
      <c r="C178" s="242" t="s">
        <v>419</v>
      </c>
      <c r="D178" s="247" t="s">
        <v>386</v>
      </c>
      <c r="E178" s="243">
        <f t="shared" si="29"/>
        <v>65.22</v>
      </c>
      <c r="F178" s="243">
        <v>0.33</v>
      </c>
      <c r="G178" s="243">
        <f t="shared" si="30"/>
        <v>21.52</v>
      </c>
      <c r="H178" s="243">
        <f t="shared" si="31"/>
        <v>80.959999999999994</v>
      </c>
      <c r="I178" s="243"/>
      <c r="J178" s="243">
        <f t="shared" si="32"/>
        <v>138.13999999999999</v>
      </c>
      <c r="K178" s="243">
        <f t="shared" si="33"/>
        <v>24.86</v>
      </c>
      <c r="L178" s="237">
        <f>ROUND('Приложение № 1 2017'!D170*1.05,0)</f>
        <v>163</v>
      </c>
      <c r="M178" s="290">
        <v>100</v>
      </c>
      <c r="N178" s="239">
        <f t="shared" si="35"/>
        <v>1.63</v>
      </c>
      <c r="O178" s="239">
        <f>L178/'Приложение № 1 2017'!D170</f>
        <v>1.05</v>
      </c>
    </row>
    <row r="179" spans="1:15" ht="18" customHeight="1" x14ac:dyDescent="0.3">
      <c r="A179" s="240" t="s">
        <v>711</v>
      </c>
      <c r="B179" s="248" t="s">
        <v>44</v>
      </c>
      <c r="C179" s="242" t="s">
        <v>674</v>
      </c>
      <c r="D179" s="247" t="s">
        <v>386</v>
      </c>
      <c r="E179" s="243">
        <f t="shared" si="29"/>
        <v>65.22</v>
      </c>
      <c r="F179" s="243">
        <v>1.33</v>
      </c>
      <c r="G179" s="243">
        <f t="shared" si="30"/>
        <v>86.74</v>
      </c>
      <c r="H179" s="243">
        <f t="shared" si="31"/>
        <v>326.32</v>
      </c>
      <c r="I179" s="243"/>
      <c r="J179" s="243">
        <f t="shared" si="32"/>
        <v>561.02</v>
      </c>
      <c r="K179" s="243">
        <f t="shared" si="33"/>
        <v>100.98</v>
      </c>
      <c r="L179" s="237">
        <f>ROUND('Приложение № 1 2017'!D171*1.05,0)</f>
        <v>662</v>
      </c>
      <c r="M179" s="290">
        <v>405</v>
      </c>
      <c r="N179" s="239">
        <f t="shared" si="35"/>
        <v>1.63</v>
      </c>
      <c r="O179" s="239">
        <f>L179/'Приложение № 1 2017'!D171</f>
        <v>1.05</v>
      </c>
    </row>
    <row r="180" spans="1:15" ht="18" customHeight="1" x14ac:dyDescent="0.3">
      <c r="A180" s="240" t="s">
        <v>855</v>
      </c>
      <c r="B180" s="248" t="s">
        <v>46</v>
      </c>
      <c r="C180" s="242" t="s">
        <v>47</v>
      </c>
      <c r="D180" s="247" t="s">
        <v>386</v>
      </c>
      <c r="E180" s="243">
        <f t="shared" si="29"/>
        <v>65.22</v>
      </c>
      <c r="F180" s="243">
        <v>1.42</v>
      </c>
      <c r="G180" s="243">
        <f t="shared" si="30"/>
        <v>92.61</v>
      </c>
      <c r="H180" s="243">
        <f t="shared" si="31"/>
        <v>348.4</v>
      </c>
      <c r="I180" s="243"/>
      <c r="J180" s="243">
        <f t="shared" si="32"/>
        <v>596.61</v>
      </c>
      <c r="K180" s="243">
        <f t="shared" si="33"/>
        <v>107.39</v>
      </c>
      <c r="L180" s="237">
        <f>ROUND('Приложение № 1 2017'!D172*1.05,0)</f>
        <v>704</v>
      </c>
      <c r="M180" s="290">
        <v>430</v>
      </c>
      <c r="N180" s="239">
        <f t="shared" si="35"/>
        <v>1.64</v>
      </c>
      <c r="O180" s="239">
        <f>L180/'Приложение № 1 2017'!D172</f>
        <v>1.05</v>
      </c>
    </row>
    <row r="181" spans="1:15" ht="31.2" x14ac:dyDescent="0.3">
      <c r="A181" s="240" t="s">
        <v>856</v>
      </c>
      <c r="B181" s="248" t="s">
        <v>308</v>
      </c>
      <c r="C181" s="242" t="s">
        <v>908</v>
      </c>
      <c r="D181" s="247" t="s">
        <v>386</v>
      </c>
      <c r="E181" s="243">
        <f t="shared" si="29"/>
        <v>65.22</v>
      </c>
      <c r="F181" s="243">
        <v>0.6</v>
      </c>
      <c r="G181" s="243">
        <f t="shared" si="30"/>
        <v>39.130000000000003</v>
      </c>
      <c r="H181" s="243">
        <f t="shared" si="31"/>
        <v>147.21</v>
      </c>
      <c r="I181" s="243"/>
      <c r="J181" s="243">
        <f t="shared" si="32"/>
        <v>253.39</v>
      </c>
      <c r="K181" s="243">
        <f t="shared" si="33"/>
        <v>45.61</v>
      </c>
      <c r="L181" s="237">
        <f>ROUND('Приложение № 1 2017'!D173*1.05,0)</f>
        <v>299</v>
      </c>
      <c r="M181" s="290">
        <v>180</v>
      </c>
      <c r="N181" s="239">
        <f t="shared" si="35"/>
        <v>1.66</v>
      </c>
      <c r="O181" s="239">
        <f>L181/'Приложение № 1 2017'!D173</f>
        <v>1.05</v>
      </c>
    </row>
    <row r="182" spans="1:15" x14ac:dyDescent="0.3">
      <c r="A182" s="240" t="s">
        <v>857</v>
      </c>
      <c r="B182" s="248" t="s">
        <v>8</v>
      </c>
      <c r="C182" s="242" t="s">
        <v>743</v>
      </c>
      <c r="D182" s="247" t="s">
        <v>386</v>
      </c>
      <c r="E182" s="243">
        <f t="shared" si="29"/>
        <v>65.22</v>
      </c>
      <c r="F182" s="243">
        <v>0.86</v>
      </c>
      <c r="G182" s="243">
        <f t="shared" si="30"/>
        <v>56.09</v>
      </c>
      <c r="H182" s="243">
        <f t="shared" si="31"/>
        <v>211.01</v>
      </c>
      <c r="I182" s="243"/>
      <c r="J182" s="243">
        <f t="shared" si="32"/>
        <v>360.17</v>
      </c>
      <c r="K182" s="243">
        <f t="shared" si="33"/>
        <v>64.83</v>
      </c>
      <c r="L182" s="237">
        <f>ROUND('Приложение № 1 2017'!D174*1.05,0)</f>
        <v>425</v>
      </c>
      <c r="M182" s="290">
        <v>260</v>
      </c>
      <c r="N182" s="239">
        <f t="shared" si="35"/>
        <v>1.63</v>
      </c>
      <c r="O182" s="239">
        <f>L182/'Приложение № 1 2017'!D174</f>
        <v>1.05</v>
      </c>
    </row>
    <row r="183" spans="1:15" ht="18" customHeight="1" x14ac:dyDescent="0.3">
      <c r="A183" s="240" t="s">
        <v>713</v>
      </c>
      <c r="B183" s="248" t="s">
        <v>910</v>
      </c>
      <c r="C183" s="242" t="s">
        <v>408</v>
      </c>
      <c r="D183" s="247" t="s">
        <v>386</v>
      </c>
      <c r="E183" s="243">
        <f t="shared" si="29"/>
        <v>65.22</v>
      </c>
      <c r="F183" s="243">
        <v>1.5</v>
      </c>
      <c r="G183" s="243">
        <f t="shared" si="30"/>
        <v>97.83</v>
      </c>
      <c r="H183" s="243">
        <f t="shared" si="31"/>
        <v>368.04</v>
      </c>
      <c r="I183" s="243"/>
      <c r="J183" s="243">
        <f t="shared" si="32"/>
        <v>632.20000000000005</v>
      </c>
      <c r="K183" s="243">
        <f t="shared" si="33"/>
        <v>113.8</v>
      </c>
      <c r="L183" s="237">
        <f>ROUND('Приложение № 1 2017'!D175*1.05,0)</f>
        <v>746</v>
      </c>
      <c r="M183" s="290">
        <v>455</v>
      </c>
      <c r="N183" s="239">
        <f t="shared" si="35"/>
        <v>1.64</v>
      </c>
      <c r="O183" s="239">
        <f>L183/'Приложение № 1 2017'!D175</f>
        <v>1.05</v>
      </c>
    </row>
    <row r="184" spans="1:15" ht="18" customHeight="1" x14ac:dyDescent="0.3">
      <c r="A184" s="240" t="s">
        <v>716</v>
      </c>
      <c r="B184" s="248" t="s">
        <v>912</v>
      </c>
      <c r="C184" s="242" t="s">
        <v>422</v>
      </c>
      <c r="D184" s="247" t="s">
        <v>386</v>
      </c>
      <c r="E184" s="243">
        <f t="shared" si="29"/>
        <v>65.22</v>
      </c>
      <c r="F184" s="243">
        <v>1.7</v>
      </c>
      <c r="G184" s="243">
        <f t="shared" si="30"/>
        <v>110.87</v>
      </c>
      <c r="H184" s="243">
        <f t="shared" si="31"/>
        <v>417.09</v>
      </c>
      <c r="I184" s="243"/>
      <c r="J184" s="243">
        <f t="shared" si="32"/>
        <v>716.1</v>
      </c>
      <c r="K184" s="243">
        <f t="shared" si="33"/>
        <v>128.9</v>
      </c>
      <c r="L184" s="237">
        <f>ROUND('Приложение № 1 2017'!D176*1.05,0)</f>
        <v>845</v>
      </c>
      <c r="M184" s="290">
        <v>515</v>
      </c>
      <c r="N184" s="239">
        <f t="shared" si="35"/>
        <v>1.64</v>
      </c>
      <c r="O184" s="239">
        <f>L184/'Приложение № 1 2017'!D176</f>
        <v>1.05</v>
      </c>
    </row>
    <row r="185" spans="1:15" ht="31.2" x14ac:dyDescent="0.3">
      <c r="A185" s="240" t="s">
        <v>717</v>
      </c>
      <c r="B185" s="248" t="s">
        <v>915</v>
      </c>
      <c r="C185" s="242" t="s">
        <v>391</v>
      </c>
      <c r="D185" s="247" t="s">
        <v>386</v>
      </c>
      <c r="E185" s="243">
        <f t="shared" ref="E185:E208" si="36">$E$15</f>
        <v>65.22</v>
      </c>
      <c r="F185" s="243">
        <v>1.5</v>
      </c>
      <c r="G185" s="243">
        <f t="shared" ref="G185:G208" si="37">E185*F185</f>
        <v>97.83</v>
      </c>
      <c r="H185" s="243">
        <f t="shared" ref="H185:H216" si="38">G185*3.762</f>
        <v>368.04</v>
      </c>
      <c r="I185" s="243"/>
      <c r="J185" s="243">
        <f t="shared" ref="J185:J216" si="39">L185-K185</f>
        <v>632.20000000000005</v>
      </c>
      <c r="K185" s="243">
        <f t="shared" ref="K185:K216" si="40">L185/1.18*0.18</f>
        <v>113.8</v>
      </c>
      <c r="L185" s="237">
        <f>ROUND('Приложение № 1 2017'!D177*1.05,0)</f>
        <v>746</v>
      </c>
      <c r="M185" s="290">
        <v>455</v>
      </c>
      <c r="N185" s="239">
        <f t="shared" si="35"/>
        <v>1.64</v>
      </c>
      <c r="O185" s="239">
        <f>L185/'Приложение № 1 2017'!D177</f>
        <v>1.05</v>
      </c>
    </row>
    <row r="186" spans="1:15" ht="31.2" x14ac:dyDescent="0.3">
      <c r="A186" s="240" t="s">
        <v>754</v>
      </c>
      <c r="B186" s="248" t="s">
        <v>76</v>
      </c>
      <c r="C186" s="242" t="s">
        <v>391</v>
      </c>
      <c r="D186" s="247" t="s">
        <v>386</v>
      </c>
      <c r="E186" s="243">
        <f t="shared" si="36"/>
        <v>65.22</v>
      </c>
      <c r="F186" s="243">
        <v>0.5</v>
      </c>
      <c r="G186" s="243">
        <f t="shared" si="37"/>
        <v>32.61</v>
      </c>
      <c r="H186" s="243">
        <f t="shared" si="38"/>
        <v>122.68</v>
      </c>
      <c r="I186" s="243"/>
      <c r="J186" s="243">
        <f t="shared" si="39"/>
        <v>209.32</v>
      </c>
      <c r="K186" s="243">
        <f t="shared" si="40"/>
        <v>37.68</v>
      </c>
      <c r="L186" s="237">
        <f>ROUND('Приложение № 1 2017'!D178*1.05,0)</f>
        <v>247</v>
      </c>
      <c r="M186" s="290">
        <v>150</v>
      </c>
      <c r="N186" s="239">
        <f t="shared" si="35"/>
        <v>1.65</v>
      </c>
      <c r="O186" s="239">
        <f>L186/'Приложение № 1 2017'!D178</f>
        <v>1.05</v>
      </c>
    </row>
    <row r="187" spans="1:15" x14ac:dyDescent="0.3">
      <c r="A187" s="240" t="s">
        <v>859</v>
      </c>
      <c r="B187" s="248" t="s">
        <v>877</v>
      </c>
      <c r="C187" s="242" t="s">
        <v>408</v>
      </c>
      <c r="D187" s="247" t="s">
        <v>386</v>
      </c>
      <c r="E187" s="243">
        <f t="shared" si="36"/>
        <v>65.22</v>
      </c>
      <c r="F187" s="243">
        <v>0.33</v>
      </c>
      <c r="G187" s="243">
        <f t="shared" si="37"/>
        <v>21.52</v>
      </c>
      <c r="H187" s="243">
        <f t="shared" si="38"/>
        <v>80.959999999999994</v>
      </c>
      <c r="I187" s="243"/>
      <c r="J187" s="243">
        <f t="shared" si="39"/>
        <v>138.13999999999999</v>
      </c>
      <c r="K187" s="243">
        <f t="shared" si="40"/>
        <v>24.86</v>
      </c>
      <c r="L187" s="237">
        <f>ROUND('Приложение № 1 2017'!D179*1.05,0)</f>
        <v>163</v>
      </c>
      <c r="M187" s="290">
        <v>100</v>
      </c>
      <c r="N187" s="239">
        <f t="shared" si="35"/>
        <v>1.63</v>
      </c>
      <c r="O187" s="239">
        <f>L187/'Приложение № 1 2017'!D179</f>
        <v>1.05</v>
      </c>
    </row>
    <row r="188" spans="1:15" ht="18" customHeight="1" x14ac:dyDescent="0.3">
      <c r="A188" s="240" t="s">
        <v>861</v>
      </c>
      <c r="B188" s="248" t="s">
        <v>309</v>
      </c>
      <c r="C188" s="242" t="s">
        <v>391</v>
      </c>
      <c r="D188" s="247" t="s">
        <v>386</v>
      </c>
      <c r="E188" s="243">
        <f t="shared" si="36"/>
        <v>65.22</v>
      </c>
      <c r="F188" s="243">
        <v>1.5</v>
      </c>
      <c r="G188" s="243">
        <f t="shared" si="37"/>
        <v>97.83</v>
      </c>
      <c r="H188" s="243">
        <f t="shared" si="38"/>
        <v>368.04</v>
      </c>
      <c r="I188" s="243"/>
      <c r="J188" s="243">
        <f t="shared" si="39"/>
        <v>632.20000000000005</v>
      </c>
      <c r="K188" s="243">
        <f t="shared" si="40"/>
        <v>113.8</v>
      </c>
      <c r="L188" s="237">
        <f>ROUND('Приложение № 1 2017'!D180*1.05,0)</f>
        <v>746</v>
      </c>
      <c r="M188" s="290">
        <v>455</v>
      </c>
      <c r="N188" s="239">
        <f t="shared" si="35"/>
        <v>1.64</v>
      </c>
      <c r="O188" s="239">
        <f>L188/'Приложение № 1 2017'!D180</f>
        <v>1.05</v>
      </c>
    </row>
    <row r="189" spans="1:15" x14ac:dyDescent="0.3">
      <c r="A189" s="240" t="s">
        <v>863</v>
      </c>
      <c r="B189" s="248" t="s">
        <v>49</v>
      </c>
      <c r="C189" s="242" t="s">
        <v>391</v>
      </c>
      <c r="D189" s="247" t="s">
        <v>386</v>
      </c>
      <c r="E189" s="243">
        <f t="shared" si="36"/>
        <v>65.22</v>
      </c>
      <c r="F189" s="243">
        <v>1.03</v>
      </c>
      <c r="G189" s="243">
        <f t="shared" si="37"/>
        <v>67.180000000000007</v>
      </c>
      <c r="H189" s="243">
        <f t="shared" si="38"/>
        <v>252.73</v>
      </c>
      <c r="I189" s="243"/>
      <c r="J189" s="243">
        <f t="shared" si="39"/>
        <v>431.36</v>
      </c>
      <c r="K189" s="243">
        <f t="shared" si="40"/>
        <v>77.64</v>
      </c>
      <c r="L189" s="237">
        <f>ROUND('Приложение № 1 2017'!D181*1.05,0)</f>
        <v>509</v>
      </c>
      <c r="M189" s="290">
        <v>315</v>
      </c>
      <c r="N189" s="239">
        <f t="shared" si="35"/>
        <v>1.62</v>
      </c>
      <c r="O189" s="239">
        <f>L189/'Приложение № 1 2017'!D181</f>
        <v>1.05</v>
      </c>
    </row>
    <row r="190" spans="1:15" ht="18" customHeight="1" x14ac:dyDescent="0.3">
      <c r="A190" s="240" t="s">
        <v>719</v>
      </c>
      <c r="B190" s="248" t="s">
        <v>805</v>
      </c>
      <c r="C190" s="242" t="s">
        <v>391</v>
      </c>
      <c r="D190" s="247" t="s">
        <v>386</v>
      </c>
      <c r="E190" s="243">
        <f t="shared" si="36"/>
        <v>65.22</v>
      </c>
      <c r="F190" s="243">
        <v>0.3</v>
      </c>
      <c r="G190" s="243">
        <f t="shared" si="37"/>
        <v>19.57</v>
      </c>
      <c r="H190" s="243">
        <f t="shared" si="38"/>
        <v>73.62</v>
      </c>
      <c r="I190" s="243"/>
      <c r="J190" s="243">
        <f t="shared" si="39"/>
        <v>124.58</v>
      </c>
      <c r="K190" s="243">
        <f t="shared" si="40"/>
        <v>22.42</v>
      </c>
      <c r="L190" s="237">
        <f>ROUND('Приложение № 1 2017'!D182*1.05,0)</f>
        <v>147</v>
      </c>
      <c r="M190" s="290">
        <v>90</v>
      </c>
      <c r="N190" s="239">
        <f t="shared" si="35"/>
        <v>1.63</v>
      </c>
      <c r="O190" s="239">
        <f>L190/'Приложение № 1 2017'!D182</f>
        <v>1.05</v>
      </c>
    </row>
    <row r="191" spans="1:15" x14ac:dyDescent="0.3">
      <c r="A191" s="240" t="s">
        <v>721</v>
      </c>
      <c r="B191" s="248" t="s">
        <v>918</v>
      </c>
      <c r="C191" s="242" t="s">
        <v>391</v>
      </c>
      <c r="D191" s="247" t="s">
        <v>386</v>
      </c>
      <c r="E191" s="243">
        <f t="shared" si="36"/>
        <v>65.22</v>
      </c>
      <c r="F191" s="243">
        <v>0.64</v>
      </c>
      <c r="G191" s="243">
        <f t="shared" si="37"/>
        <v>41.74</v>
      </c>
      <c r="H191" s="243">
        <f t="shared" si="38"/>
        <v>157.03</v>
      </c>
      <c r="I191" s="243"/>
      <c r="J191" s="243">
        <f t="shared" si="39"/>
        <v>266.95</v>
      </c>
      <c r="K191" s="243">
        <f t="shared" si="40"/>
        <v>48.05</v>
      </c>
      <c r="L191" s="237">
        <f>ROUND('Приложение № 1 2017'!D183*1.05,0)</f>
        <v>315</v>
      </c>
      <c r="M191" s="290">
        <v>195</v>
      </c>
      <c r="N191" s="239">
        <f t="shared" si="35"/>
        <v>1.62</v>
      </c>
      <c r="O191" s="239">
        <f>L191/'Приложение № 1 2017'!D183</f>
        <v>1.05</v>
      </c>
    </row>
    <row r="192" spans="1:15" x14ac:dyDescent="0.3">
      <c r="A192" s="240" t="s">
        <v>723</v>
      </c>
      <c r="B192" s="248" t="s">
        <v>70</v>
      </c>
      <c r="C192" s="242" t="s">
        <v>391</v>
      </c>
      <c r="D192" s="247" t="s">
        <v>386</v>
      </c>
      <c r="E192" s="243">
        <f t="shared" si="36"/>
        <v>65.22</v>
      </c>
      <c r="F192" s="243">
        <v>0.21</v>
      </c>
      <c r="G192" s="243">
        <f t="shared" si="37"/>
        <v>13.7</v>
      </c>
      <c r="H192" s="243">
        <f t="shared" si="38"/>
        <v>51.54</v>
      </c>
      <c r="I192" s="243"/>
      <c r="J192" s="243">
        <f t="shared" si="39"/>
        <v>88.98</v>
      </c>
      <c r="K192" s="243">
        <f t="shared" si="40"/>
        <v>16.02</v>
      </c>
      <c r="L192" s="237">
        <f>ROUND('Приложение № 1 2017'!D184*1.05,0)</f>
        <v>105</v>
      </c>
      <c r="M192" s="290">
        <v>65</v>
      </c>
      <c r="N192" s="239">
        <f t="shared" si="35"/>
        <v>1.62</v>
      </c>
      <c r="O192" s="239">
        <f>L192/'Приложение № 1 2017'!D184</f>
        <v>1.05</v>
      </c>
    </row>
    <row r="193" spans="1:15" ht="18" customHeight="1" x14ac:dyDescent="0.3">
      <c r="A193" s="240" t="s">
        <v>764</v>
      </c>
      <c r="B193" s="248" t="s">
        <v>80</v>
      </c>
      <c r="C193" s="242" t="s">
        <v>391</v>
      </c>
      <c r="D193" s="247" t="s">
        <v>386</v>
      </c>
      <c r="E193" s="243">
        <f t="shared" si="36"/>
        <v>65.22</v>
      </c>
      <c r="F193" s="243">
        <v>0.6</v>
      </c>
      <c r="G193" s="243">
        <f t="shared" si="37"/>
        <v>39.130000000000003</v>
      </c>
      <c r="H193" s="243">
        <f t="shared" si="38"/>
        <v>147.21</v>
      </c>
      <c r="I193" s="243"/>
      <c r="J193" s="243">
        <f t="shared" si="39"/>
        <v>253.39</v>
      </c>
      <c r="K193" s="243">
        <f t="shared" si="40"/>
        <v>45.61</v>
      </c>
      <c r="L193" s="237">
        <f>ROUND('Приложение № 1 2017'!D185*1.05,0)</f>
        <v>299</v>
      </c>
      <c r="M193" s="290">
        <v>180</v>
      </c>
      <c r="N193" s="239">
        <f t="shared" si="35"/>
        <v>1.66</v>
      </c>
      <c r="O193" s="239">
        <f>L193/'Приложение № 1 2017'!D185</f>
        <v>1.05</v>
      </c>
    </row>
    <row r="194" spans="1:15" ht="18" customHeight="1" x14ac:dyDescent="0.3">
      <c r="A194" s="240" t="s">
        <v>724</v>
      </c>
      <c r="B194" s="248" t="s">
        <v>82</v>
      </c>
      <c r="C194" s="242" t="s">
        <v>391</v>
      </c>
      <c r="D194" s="247" t="s">
        <v>386</v>
      </c>
      <c r="E194" s="243">
        <f t="shared" si="36"/>
        <v>65.22</v>
      </c>
      <c r="F194" s="243">
        <v>0.7</v>
      </c>
      <c r="G194" s="243">
        <f t="shared" si="37"/>
        <v>45.65</v>
      </c>
      <c r="H194" s="243">
        <f t="shared" si="38"/>
        <v>171.74</v>
      </c>
      <c r="I194" s="243"/>
      <c r="J194" s="243">
        <f t="shared" si="39"/>
        <v>294.07</v>
      </c>
      <c r="K194" s="243">
        <f t="shared" si="40"/>
        <v>52.93</v>
      </c>
      <c r="L194" s="237">
        <f>ROUND('Приложение № 1 2017'!D186*1.05,0)</f>
        <v>347</v>
      </c>
      <c r="M194" s="290">
        <v>215</v>
      </c>
      <c r="N194" s="239">
        <f t="shared" si="35"/>
        <v>1.61</v>
      </c>
      <c r="O194" s="239">
        <f>L194/'Приложение № 1 2017'!D186</f>
        <v>1.05</v>
      </c>
    </row>
    <row r="195" spans="1:15" ht="18" customHeight="1" x14ac:dyDescent="0.3">
      <c r="A195" s="240" t="s">
        <v>865</v>
      </c>
      <c r="B195" s="248" t="s">
        <v>886</v>
      </c>
      <c r="C195" s="242" t="s">
        <v>391</v>
      </c>
      <c r="D195" s="247" t="s">
        <v>386</v>
      </c>
      <c r="E195" s="243">
        <f t="shared" si="36"/>
        <v>65.22</v>
      </c>
      <c r="F195" s="243">
        <v>0.25</v>
      </c>
      <c r="G195" s="243">
        <f t="shared" si="37"/>
        <v>16.309999999999999</v>
      </c>
      <c r="H195" s="243">
        <f t="shared" si="38"/>
        <v>61.36</v>
      </c>
      <c r="I195" s="243"/>
      <c r="J195" s="243">
        <f t="shared" si="39"/>
        <v>106.78</v>
      </c>
      <c r="K195" s="243">
        <f t="shared" si="40"/>
        <v>19.22</v>
      </c>
      <c r="L195" s="237">
        <f>ROUND('Приложение № 1 2017'!D187*1.05,0)</f>
        <v>126</v>
      </c>
      <c r="M195" s="290">
        <v>75</v>
      </c>
      <c r="N195" s="239">
        <f t="shared" si="35"/>
        <v>1.68</v>
      </c>
      <c r="O195" s="239">
        <f>L195/'Приложение № 1 2017'!D187</f>
        <v>1.05</v>
      </c>
    </row>
    <row r="196" spans="1:15" ht="18" customHeight="1" x14ac:dyDescent="0.3">
      <c r="A196" s="240" t="s">
        <v>868</v>
      </c>
      <c r="B196" s="248" t="s">
        <v>87</v>
      </c>
      <c r="C196" s="242" t="s">
        <v>391</v>
      </c>
      <c r="D196" s="247" t="s">
        <v>386</v>
      </c>
      <c r="E196" s="243">
        <f t="shared" si="36"/>
        <v>65.22</v>
      </c>
      <c r="F196" s="243">
        <v>1.5</v>
      </c>
      <c r="G196" s="243">
        <f t="shared" si="37"/>
        <v>97.83</v>
      </c>
      <c r="H196" s="243">
        <f t="shared" si="38"/>
        <v>368.04</v>
      </c>
      <c r="I196" s="243"/>
      <c r="J196" s="243">
        <f t="shared" si="39"/>
        <v>632.20000000000005</v>
      </c>
      <c r="K196" s="243">
        <f t="shared" si="40"/>
        <v>113.8</v>
      </c>
      <c r="L196" s="237">
        <f>ROUND('Приложение № 1 2017'!D188*1.05,0)</f>
        <v>746</v>
      </c>
      <c r="M196" s="290">
        <v>455</v>
      </c>
      <c r="N196" s="239">
        <f t="shared" si="35"/>
        <v>1.64</v>
      </c>
      <c r="O196" s="239">
        <f>L196/'Приложение № 1 2017'!D188</f>
        <v>1.05</v>
      </c>
    </row>
    <row r="197" spans="1:15" ht="18" customHeight="1" x14ac:dyDescent="0.3">
      <c r="A197" s="240" t="s">
        <v>12</v>
      </c>
      <c r="B197" s="248" t="s">
        <v>51</v>
      </c>
      <c r="C197" s="242" t="s">
        <v>391</v>
      </c>
      <c r="D197" s="247" t="s">
        <v>386</v>
      </c>
      <c r="E197" s="243">
        <f t="shared" si="36"/>
        <v>65.22</v>
      </c>
      <c r="F197" s="243">
        <v>2.5</v>
      </c>
      <c r="G197" s="243">
        <f t="shared" si="37"/>
        <v>163.05000000000001</v>
      </c>
      <c r="H197" s="243">
        <f t="shared" si="38"/>
        <v>613.39</v>
      </c>
      <c r="I197" s="243"/>
      <c r="J197" s="243">
        <f t="shared" si="39"/>
        <v>1050</v>
      </c>
      <c r="K197" s="243">
        <f t="shared" si="40"/>
        <v>189</v>
      </c>
      <c r="L197" s="237">
        <f>ROUND('Приложение № 1 2017'!D189*1.05,0)</f>
        <v>1239</v>
      </c>
      <c r="M197" s="290">
        <v>760</v>
      </c>
      <c r="N197" s="239">
        <f t="shared" si="35"/>
        <v>1.63</v>
      </c>
      <c r="O197" s="239">
        <f>L197/'Приложение № 1 2017'!D189</f>
        <v>1.05</v>
      </c>
    </row>
    <row r="198" spans="1:15" ht="18" customHeight="1" x14ac:dyDescent="0.3">
      <c r="A198" s="240" t="s">
        <v>16</v>
      </c>
      <c r="B198" s="248" t="s">
        <v>54</v>
      </c>
      <c r="C198" s="242" t="s">
        <v>391</v>
      </c>
      <c r="D198" s="247" t="s">
        <v>386</v>
      </c>
      <c r="E198" s="243">
        <f t="shared" si="36"/>
        <v>65.22</v>
      </c>
      <c r="F198" s="243">
        <v>0.33</v>
      </c>
      <c r="G198" s="243">
        <f t="shared" si="37"/>
        <v>21.52</v>
      </c>
      <c r="H198" s="243">
        <f t="shared" si="38"/>
        <v>80.959999999999994</v>
      </c>
      <c r="I198" s="243"/>
      <c r="J198" s="243">
        <f t="shared" si="39"/>
        <v>138.13999999999999</v>
      </c>
      <c r="K198" s="243">
        <f t="shared" si="40"/>
        <v>24.86</v>
      </c>
      <c r="L198" s="237">
        <f>ROUND('Приложение № 1 2017'!D190*1.05,0)</f>
        <v>163</v>
      </c>
      <c r="M198" s="290">
        <v>100</v>
      </c>
      <c r="N198" s="239">
        <f t="shared" si="35"/>
        <v>1.63</v>
      </c>
      <c r="O198" s="239">
        <f>L198/'Приложение № 1 2017'!D190</f>
        <v>1.05</v>
      </c>
    </row>
    <row r="199" spans="1:15" ht="31.2" x14ac:dyDescent="0.3">
      <c r="A199" s="240" t="s">
        <v>55</v>
      </c>
      <c r="B199" s="248" t="s">
        <v>888</v>
      </c>
      <c r="C199" s="249" t="s">
        <v>901</v>
      </c>
      <c r="D199" s="247" t="s">
        <v>386</v>
      </c>
      <c r="E199" s="243">
        <f t="shared" si="36"/>
        <v>65.22</v>
      </c>
      <c r="F199" s="303">
        <v>0.25</v>
      </c>
      <c r="G199" s="243">
        <f t="shared" si="37"/>
        <v>16.309999999999999</v>
      </c>
      <c r="H199" s="243">
        <f t="shared" si="38"/>
        <v>61.36</v>
      </c>
      <c r="I199" s="243"/>
      <c r="J199" s="243">
        <f t="shared" si="39"/>
        <v>106.78</v>
      </c>
      <c r="K199" s="243">
        <f t="shared" si="40"/>
        <v>19.22</v>
      </c>
      <c r="L199" s="237">
        <f>ROUND('Приложение № 1 2017'!D191*1.05,0)</f>
        <v>126</v>
      </c>
      <c r="M199" s="290">
        <v>75</v>
      </c>
      <c r="N199" s="239">
        <f t="shared" si="35"/>
        <v>1.68</v>
      </c>
      <c r="O199" s="239">
        <f>L199/'Приложение № 1 2017'!D191</f>
        <v>1.05</v>
      </c>
    </row>
    <row r="200" spans="1:15" ht="31.2" x14ac:dyDescent="0.3">
      <c r="A200" s="240" t="s">
        <v>18</v>
      </c>
      <c r="B200" s="248" t="s">
        <v>879</v>
      </c>
      <c r="C200" s="249" t="s">
        <v>715</v>
      </c>
      <c r="D200" s="247" t="s">
        <v>386</v>
      </c>
      <c r="E200" s="243">
        <f t="shared" si="36"/>
        <v>65.22</v>
      </c>
      <c r="F200" s="303">
        <v>0.3</v>
      </c>
      <c r="G200" s="243">
        <f t="shared" si="37"/>
        <v>19.57</v>
      </c>
      <c r="H200" s="243">
        <f t="shared" si="38"/>
        <v>73.62</v>
      </c>
      <c r="I200" s="243"/>
      <c r="J200" s="243">
        <f t="shared" si="39"/>
        <v>124.58</v>
      </c>
      <c r="K200" s="243">
        <f t="shared" si="40"/>
        <v>22.42</v>
      </c>
      <c r="L200" s="237">
        <f>ROUND('Приложение № 1 2017'!D192*1.05,0)</f>
        <v>147</v>
      </c>
      <c r="M200" s="290">
        <v>90</v>
      </c>
      <c r="N200" s="239">
        <f t="shared" si="35"/>
        <v>1.63</v>
      </c>
      <c r="O200" s="239">
        <f>L200/'Приложение № 1 2017'!D192</f>
        <v>1.05</v>
      </c>
    </row>
    <row r="201" spans="1:15" s="263" customFormat="1" ht="31.2" x14ac:dyDescent="0.3">
      <c r="A201" s="258" t="s">
        <v>20</v>
      </c>
      <c r="B201" s="259" t="s">
        <v>310</v>
      </c>
      <c r="C201" s="270" t="s">
        <v>408</v>
      </c>
      <c r="D201" s="311" t="s">
        <v>386</v>
      </c>
      <c r="E201" s="261">
        <f t="shared" si="36"/>
        <v>65.22</v>
      </c>
      <c r="F201" s="313">
        <v>1.5</v>
      </c>
      <c r="G201" s="261">
        <f t="shared" si="37"/>
        <v>97.83</v>
      </c>
      <c r="H201" s="261">
        <f t="shared" si="38"/>
        <v>368.04</v>
      </c>
      <c r="I201" s="261"/>
      <c r="J201" s="261">
        <f t="shared" si="39"/>
        <v>632.20000000000005</v>
      </c>
      <c r="K201" s="261">
        <f t="shared" si="40"/>
        <v>113.8</v>
      </c>
      <c r="L201" s="237">
        <f>ROUND('Приложение № 1 2017'!D193*1.05,0)</f>
        <v>746</v>
      </c>
      <c r="M201" s="312">
        <v>455</v>
      </c>
      <c r="N201" s="239">
        <f t="shared" si="35"/>
        <v>1.64</v>
      </c>
      <c r="O201" s="239">
        <f>L201/'Приложение № 1 2017'!D193</f>
        <v>1.05</v>
      </c>
    </row>
    <row r="202" spans="1:15" x14ac:dyDescent="0.3">
      <c r="A202" s="240" t="s">
        <v>22</v>
      </c>
      <c r="B202" s="248" t="s">
        <v>880</v>
      </c>
      <c r="C202" s="249" t="s">
        <v>391</v>
      </c>
      <c r="D202" s="247" t="s">
        <v>386</v>
      </c>
      <c r="E202" s="243">
        <f t="shared" si="36"/>
        <v>65.22</v>
      </c>
      <c r="F202" s="303">
        <v>7.0000000000000007E-2</v>
      </c>
      <c r="G202" s="243">
        <f t="shared" si="37"/>
        <v>4.57</v>
      </c>
      <c r="H202" s="243">
        <f t="shared" si="38"/>
        <v>17.190000000000001</v>
      </c>
      <c r="I202" s="243"/>
      <c r="J202" s="243">
        <f t="shared" si="39"/>
        <v>31.36</v>
      </c>
      <c r="K202" s="243">
        <f t="shared" si="40"/>
        <v>5.64</v>
      </c>
      <c r="L202" s="237">
        <f>ROUND('Приложение № 1 2017'!D194*1.05,0)</f>
        <v>37</v>
      </c>
      <c r="M202" s="290">
        <v>20</v>
      </c>
      <c r="N202" s="239">
        <f t="shared" si="35"/>
        <v>1.85</v>
      </c>
      <c r="O202" s="239">
        <f>L202/'Приложение № 1 2017'!D194</f>
        <v>1.06</v>
      </c>
    </row>
    <row r="203" spans="1:15" ht="46.8" x14ac:dyDescent="0.3">
      <c r="A203" s="240" t="s">
        <v>920</v>
      </c>
      <c r="B203" s="248" t="s">
        <v>311</v>
      </c>
      <c r="C203" s="249" t="s">
        <v>391</v>
      </c>
      <c r="D203" s="247" t="s">
        <v>386</v>
      </c>
      <c r="E203" s="243">
        <f t="shared" si="36"/>
        <v>65.22</v>
      </c>
      <c r="F203" s="303">
        <v>0.28000000000000003</v>
      </c>
      <c r="G203" s="243">
        <f t="shared" si="37"/>
        <v>18.260000000000002</v>
      </c>
      <c r="H203" s="243">
        <f t="shared" si="38"/>
        <v>68.69</v>
      </c>
      <c r="I203" s="243"/>
      <c r="J203" s="243">
        <f t="shared" si="39"/>
        <v>116.1</v>
      </c>
      <c r="K203" s="243">
        <f t="shared" si="40"/>
        <v>20.9</v>
      </c>
      <c r="L203" s="237">
        <f>ROUND('Приложение № 1 2017'!D195*1.05,0)</f>
        <v>137</v>
      </c>
      <c r="M203" s="290">
        <v>85</v>
      </c>
      <c r="N203" s="239">
        <f t="shared" si="35"/>
        <v>1.61</v>
      </c>
      <c r="O203" s="239">
        <f>L203/'Приложение № 1 2017'!D195</f>
        <v>1.05</v>
      </c>
    </row>
    <row r="204" spans="1:15" ht="46.8" x14ac:dyDescent="0.3">
      <c r="A204" s="240" t="s">
        <v>64</v>
      </c>
      <c r="B204" s="248" t="s">
        <v>316</v>
      </c>
      <c r="C204" s="249" t="s">
        <v>391</v>
      </c>
      <c r="D204" s="247" t="s">
        <v>386</v>
      </c>
      <c r="E204" s="243">
        <f t="shared" si="36"/>
        <v>65.22</v>
      </c>
      <c r="F204" s="303">
        <v>0.55000000000000004</v>
      </c>
      <c r="G204" s="243">
        <f t="shared" si="37"/>
        <v>35.869999999999997</v>
      </c>
      <c r="H204" s="243">
        <f t="shared" si="38"/>
        <v>134.94</v>
      </c>
      <c r="I204" s="243"/>
      <c r="J204" s="243">
        <f t="shared" si="39"/>
        <v>231.36</v>
      </c>
      <c r="K204" s="243">
        <f t="shared" si="40"/>
        <v>41.64</v>
      </c>
      <c r="L204" s="237">
        <f>ROUND('Приложение № 1 2017'!D196*1.05,0)</f>
        <v>273</v>
      </c>
      <c r="M204" s="290">
        <v>165</v>
      </c>
      <c r="N204" s="239">
        <f t="shared" si="35"/>
        <v>1.65</v>
      </c>
      <c r="O204" s="239">
        <f>L204/'Приложение № 1 2017'!D196</f>
        <v>1.05</v>
      </c>
    </row>
    <row r="205" spans="1:15" ht="46.8" x14ac:dyDescent="0.3">
      <c r="A205" s="240" t="s">
        <v>871</v>
      </c>
      <c r="B205" s="248" t="s">
        <v>312</v>
      </c>
      <c r="C205" s="249" t="s">
        <v>391</v>
      </c>
      <c r="D205" s="247" t="s">
        <v>386</v>
      </c>
      <c r="E205" s="243">
        <f t="shared" si="36"/>
        <v>65.22</v>
      </c>
      <c r="F205" s="303">
        <v>1.27</v>
      </c>
      <c r="G205" s="243">
        <f t="shared" si="37"/>
        <v>82.83</v>
      </c>
      <c r="H205" s="243">
        <f t="shared" si="38"/>
        <v>311.61</v>
      </c>
      <c r="I205" s="243"/>
      <c r="J205" s="243">
        <f t="shared" si="39"/>
        <v>533.9</v>
      </c>
      <c r="K205" s="243">
        <f t="shared" si="40"/>
        <v>96.1</v>
      </c>
      <c r="L205" s="237">
        <f>ROUND('Приложение № 1 2017'!D197*1.05,0)</f>
        <v>630</v>
      </c>
      <c r="M205" s="290">
        <v>385</v>
      </c>
      <c r="N205" s="239">
        <f t="shared" si="35"/>
        <v>1.64</v>
      </c>
      <c r="O205" s="239">
        <f>L205/'Приложение № 1 2017'!D197</f>
        <v>1.05</v>
      </c>
    </row>
    <row r="206" spans="1:15" ht="31.2" x14ac:dyDescent="0.3">
      <c r="A206" s="240" t="s">
        <v>65</v>
      </c>
      <c r="B206" s="248" t="s">
        <v>10</v>
      </c>
      <c r="C206" s="268" t="s">
        <v>11</v>
      </c>
      <c r="D206" s="247" t="s">
        <v>386</v>
      </c>
      <c r="E206" s="243">
        <f t="shared" si="36"/>
        <v>65.22</v>
      </c>
      <c r="F206" s="303">
        <v>0.47</v>
      </c>
      <c r="G206" s="243">
        <f t="shared" si="37"/>
        <v>30.65</v>
      </c>
      <c r="H206" s="243">
        <f t="shared" si="38"/>
        <v>115.31</v>
      </c>
      <c r="I206" s="243"/>
      <c r="J206" s="243">
        <f t="shared" si="39"/>
        <v>195.76</v>
      </c>
      <c r="K206" s="243">
        <f t="shared" si="40"/>
        <v>35.24</v>
      </c>
      <c r="L206" s="237">
        <f>ROUND('Приложение № 1 2017'!D198*1.05,0)</f>
        <v>231</v>
      </c>
      <c r="M206" s="290">
        <v>145</v>
      </c>
      <c r="N206" s="239">
        <f t="shared" si="35"/>
        <v>1.59</v>
      </c>
      <c r="O206" s="239">
        <f>L206/'Приложение № 1 2017'!D198</f>
        <v>1.05</v>
      </c>
    </row>
    <row r="207" spans="1:15" x14ac:dyDescent="0.3">
      <c r="A207" s="240" t="s">
        <v>24</v>
      </c>
      <c r="B207" s="248" t="s">
        <v>881</v>
      </c>
      <c r="C207" s="249" t="s">
        <v>391</v>
      </c>
      <c r="D207" s="247" t="s">
        <v>386</v>
      </c>
      <c r="E207" s="243">
        <f t="shared" si="36"/>
        <v>65.22</v>
      </c>
      <c r="F207" s="303">
        <v>0.17</v>
      </c>
      <c r="G207" s="243">
        <f t="shared" si="37"/>
        <v>11.09</v>
      </c>
      <c r="H207" s="243">
        <f t="shared" si="38"/>
        <v>41.72</v>
      </c>
      <c r="I207" s="243"/>
      <c r="J207" s="243">
        <f t="shared" si="39"/>
        <v>71.19</v>
      </c>
      <c r="K207" s="243">
        <f t="shared" si="40"/>
        <v>12.81</v>
      </c>
      <c r="L207" s="237">
        <f>ROUND('Приложение № 1 2017'!D199*1.05,0)</f>
        <v>84</v>
      </c>
      <c r="M207" s="290">
        <v>50</v>
      </c>
      <c r="N207" s="239">
        <f t="shared" si="35"/>
        <v>1.68</v>
      </c>
      <c r="O207" s="239">
        <f>L207/'Приложение № 1 2017'!D199</f>
        <v>1.05</v>
      </c>
    </row>
    <row r="208" spans="1:15" s="263" customFormat="1" ht="31.2" x14ac:dyDescent="0.3">
      <c r="A208" s="258" t="s">
        <v>873</v>
      </c>
      <c r="B208" s="259" t="str">
        <f>'Приложение № 1 2017'!B200</f>
        <v>Чистка  запальника (форсунки запальника) отопительного прибора</v>
      </c>
      <c r="C208" s="270" t="s">
        <v>391</v>
      </c>
      <c r="D208" s="311" t="s">
        <v>386</v>
      </c>
      <c r="E208" s="261">
        <f t="shared" si="36"/>
        <v>65.22</v>
      </c>
      <c r="F208" s="313">
        <v>0.43</v>
      </c>
      <c r="G208" s="261">
        <f t="shared" si="37"/>
        <v>28.04</v>
      </c>
      <c r="H208" s="261">
        <f t="shared" si="38"/>
        <v>105.49</v>
      </c>
      <c r="I208" s="261"/>
      <c r="J208" s="261">
        <f t="shared" si="39"/>
        <v>182.2</v>
      </c>
      <c r="K208" s="261">
        <f t="shared" si="40"/>
        <v>32.799999999999997</v>
      </c>
      <c r="L208" s="237">
        <f>ROUND('Приложение № 1 2017'!D200*1.05,0)</f>
        <v>215</v>
      </c>
      <c r="M208" s="312">
        <v>130</v>
      </c>
      <c r="N208" s="239">
        <f t="shared" si="35"/>
        <v>1.65</v>
      </c>
      <c r="O208" s="239">
        <f>L208/'Приложение № 1 2017'!D200</f>
        <v>1.05</v>
      </c>
    </row>
    <row r="209" spans="1:15" ht="15.75" customHeight="1" x14ac:dyDescent="0.3">
      <c r="A209" s="264" t="s">
        <v>91</v>
      </c>
      <c r="B209" s="265"/>
      <c r="C209" s="242"/>
      <c r="D209" s="247"/>
      <c r="E209" s="243"/>
      <c r="F209" s="243"/>
      <c r="G209" s="243"/>
      <c r="H209" s="243">
        <f t="shared" si="38"/>
        <v>0</v>
      </c>
      <c r="I209" s="243"/>
      <c r="J209" s="243">
        <f t="shared" si="39"/>
        <v>0</v>
      </c>
      <c r="K209" s="243">
        <f t="shared" si="40"/>
        <v>0</v>
      </c>
      <c r="L209" s="237">
        <f>ROUND('Приложение № 1 2017'!D201*1.05,0)</f>
        <v>0</v>
      </c>
      <c r="M209" s="290">
        <v>0</v>
      </c>
      <c r="N209" s="239"/>
      <c r="O209" s="239" t="e">
        <f>L209/'Приложение № 1 2017'!D201</f>
        <v>#DIV/0!</v>
      </c>
    </row>
    <row r="210" spans="1:15" ht="18.75" customHeight="1" x14ac:dyDescent="0.3">
      <c r="A210" s="240" t="s">
        <v>874</v>
      </c>
      <c r="B210" s="248" t="s">
        <v>92</v>
      </c>
      <c r="C210" s="242" t="s">
        <v>408</v>
      </c>
      <c r="D210" s="247" t="s">
        <v>384</v>
      </c>
      <c r="E210" s="243">
        <f>(7000*1.5+7000/12)/165*1.1*1.084</f>
        <v>80.099999999999994</v>
      </c>
      <c r="F210" s="243">
        <v>1</v>
      </c>
      <c r="G210" s="243">
        <f t="shared" ref="G210:G218" si="41">E210*F210</f>
        <v>80.099999999999994</v>
      </c>
      <c r="H210" s="243">
        <f t="shared" si="38"/>
        <v>301.33999999999997</v>
      </c>
      <c r="I210" s="243"/>
      <c r="J210" s="243">
        <f t="shared" si="39"/>
        <v>472.03</v>
      </c>
      <c r="K210" s="243">
        <f t="shared" si="40"/>
        <v>84.97</v>
      </c>
      <c r="L210" s="237">
        <f>ROUND('Приложение № 1 2017'!D202*1.05,0)</f>
        <v>557</v>
      </c>
      <c r="M210" s="290">
        <v>375</v>
      </c>
      <c r="N210" s="239">
        <f t="shared" ref="N210:N218" si="42">L210/M210</f>
        <v>1.49</v>
      </c>
      <c r="O210" s="239">
        <f>L210/'Приложение № 1 2017'!D202</f>
        <v>1.05</v>
      </c>
    </row>
    <row r="211" spans="1:15" ht="15.75" customHeight="1" x14ac:dyDescent="0.3">
      <c r="A211" s="240" t="s">
        <v>902</v>
      </c>
      <c r="B211" s="248" t="s">
        <v>93</v>
      </c>
      <c r="C211" s="242" t="s">
        <v>391</v>
      </c>
      <c r="D211" s="247" t="s">
        <v>384</v>
      </c>
      <c r="E211" s="243">
        <f t="shared" ref="E211:E218" si="43">$E$210</f>
        <v>80.099999999999994</v>
      </c>
      <c r="F211" s="243">
        <v>0.95</v>
      </c>
      <c r="G211" s="243">
        <f t="shared" si="41"/>
        <v>76.099999999999994</v>
      </c>
      <c r="H211" s="243">
        <f t="shared" si="38"/>
        <v>286.29000000000002</v>
      </c>
      <c r="I211" s="243"/>
      <c r="J211" s="243">
        <f t="shared" si="39"/>
        <v>449.15</v>
      </c>
      <c r="K211" s="243">
        <f t="shared" si="40"/>
        <v>80.849999999999994</v>
      </c>
      <c r="L211" s="237">
        <f>ROUND('Приложение № 1 2017'!D203*1.05,0)</f>
        <v>530</v>
      </c>
      <c r="M211" s="290">
        <v>355</v>
      </c>
      <c r="N211" s="239">
        <f t="shared" si="42"/>
        <v>1.49</v>
      </c>
      <c r="O211" s="239">
        <f>L211/'Приложение № 1 2017'!D203</f>
        <v>1.05</v>
      </c>
    </row>
    <row r="212" spans="1:15" ht="46.8" x14ac:dyDescent="0.3">
      <c r="A212" s="240" t="s">
        <v>904</v>
      </c>
      <c r="B212" s="248" t="s">
        <v>94</v>
      </c>
      <c r="C212" s="242" t="s">
        <v>391</v>
      </c>
      <c r="D212" s="247" t="s">
        <v>384</v>
      </c>
      <c r="E212" s="243">
        <f t="shared" si="43"/>
        <v>80.099999999999994</v>
      </c>
      <c r="F212" s="243">
        <v>2.5</v>
      </c>
      <c r="G212" s="243">
        <f t="shared" si="41"/>
        <v>200.25</v>
      </c>
      <c r="H212" s="243">
        <f t="shared" si="38"/>
        <v>753.34</v>
      </c>
      <c r="I212" s="243"/>
      <c r="J212" s="243">
        <f t="shared" si="39"/>
        <v>1178.81</v>
      </c>
      <c r="K212" s="243">
        <f t="shared" si="40"/>
        <v>212.19</v>
      </c>
      <c r="L212" s="237">
        <f>ROUND('Приложение № 1 2017'!D204*1.05,0)</f>
        <v>1391</v>
      </c>
      <c r="M212" s="290">
        <v>935</v>
      </c>
      <c r="N212" s="239">
        <f t="shared" si="42"/>
        <v>1.49</v>
      </c>
      <c r="O212" s="239">
        <f>L212/'Приложение № 1 2017'!D204</f>
        <v>1.05</v>
      </c>
    </row>
    <row r="213" spans="1:15" ht="18" customHeight="1" x14ac:dyDescent="0.3">
      <c r="A213" s="240" t="s">
        <v>66</v>
      </c>
      <c r="B213" s="248" t="s">
        <v>95</v>
      </c>
      <c r="C213" s="242" t="s">
        <v>391</v>
      </c>
      <c r="D213" s="247" t="s">
        <v>384</v>
      </c>
      <c r="E213" s="243">
        <f t="shared" si="43"/>
        <v>80.099999999999994</v>
      </c>
      <c r="F213" s="243">
        <v>2.2000000000000002</v>
      </c>
      <c r="G213" s="243">
        <f t="shared" si="41"/>
        <v>176.22</v>
      </c>
      <c r="H213" s="243">
        <f t="shared" si="38"/>
        <v>662.94</v>
      </c>
      <c r="I213" s="243"/>
      <c r="J213" s="243">
        <f t="shared" si="39"/>
        <v>1036.44</v>
      </c>
      <c r="K213" s="243">
        <f t="shared" si="40"/>
        <v>186.56</v>
      </c>
      <c r="L213" s="237">
        <f>ROUND('Приложение № 1 2017'!D205*1.05,0)</f>
        <v>1223</v>
      </c>
      <c r="M213" s="290">
        <v>820</v>
      </c>
      <c r="N213" s="239">
        <f t="shared" si="42"/>
        <v>1.49</v>
      </c>
      <c r="O213" s="239">
        <f>L213/'Приложение № 1 2017'!D205</f>
        <v>1.05</v>
      </c>
    </row>
    <row r="214" spans="1:15" ht="18" customHeight="1" x14ac:dyDescent="0.3">
      <c r="A214" s="240" t="s">
        <v>1</v>
      </c>
      <c r="B214" s="248" t="s">
        <v>96</v>
      </c>
      <c r="C214" s="242" t="s">
        <v>391</v>
      </c>
      <c r="D214" s="247" t="s">
        <v>384</v>
      </c>
      <c r="E214" s="243">
        <f t="shared" si="43"/>
        <v>80.099999999999994</v>
      </c>
      <c r="F214" s="243">
        <v>0.85</v>
      </c>
      <c r="G214" s="243">
        <f t="shared" si="41"/>
        <v>68.09</v>
      </c>
      <c r="H214" s="243">
        <f t="shared" si="38"/>
        <v>256.14999999999998</v>
      </c>
      <c r="I214" s="243"/>
      <c r="J214" s="243">
        <f t="shared" si="39"/>
        <v>400.85</v>
      </c>
      <c r="K214" s="243">
        <f t="shared" si="40"/>
        <v>72.150000000000006</v>
      </c>
      <c r="L214" s="237">
        <f>ROUND('Приложение № 1 2017'!D206*1.05,0)</f>
        <v>473</v>
      </c>
      <c r="M214" s="290">
        <v>315</v>
      </c>
      <c r="N214" s="239">
        <f t="shared" si="42"/>
        <v>1.5</v>
      </c>
      <c r="O214" s="239">
        <f>L214/'Приложение № 1 2017'!D206</f>
        <v>1.05</v>
      </c>
    </row>
    <row r="215" spans="1:15" x14ac:dyDescent="0.3">
      <c r="A215" s="240" t="s">
        <v>68</v>
      </c>
      <c r="B215" s="248" t="s">
        <v>97</v>
      </c>
      <c r="C215" s="242" t="s">
        <v>391</v>
      </c>
      <c r="D215" s="247" t="s">
        <v>384</v>
      </c>
      <c r="E215" s="243">
        <f t="shared" si="43"/>
        <v>80.099999999999994</v>
      </c>
      <c r="F215" s="243">
        <v>2.95</v>
      </c>
      <c r="G215" s="243">
        <f t="shared" si="41"/>
        <v>236.3</v>
      </c>
      <c r="H215" s="243">
        <f t="shared" si="38"/>
        <v>888.96</v>
      </c>
      <c r="I215" s="243"/>
      <c r="J215" s="243">
        <f t="shared" si="39"/>
        <v>1392.37</v>
      </c>
      <c r="K215" s="243">
        <f t="shared" si="40"/>
        <v>250.63</v>
      </c>
      <c r="L215" s="237">
        <f>ROUND('Приложение № 1 2017'!D207*1.05,0)</f>
        <v>1643</v>
      </c>
      <c r="M215" s="290">
        <v>1100</v>
      </c>
      <c r="N215" s="239">
        <f t="shared" si="42"/>
        <v>1.49</v>
      </c>
      <c r="O215" s="239">
        <f>L215/'Приложение № 1 2017'!D207</f>
        <v>1.05</v>
      </c>
    </row>
    <row r="216" spans="1:15" x14ac:dyDescent="0.3">
      <c r="A216" s="240" t="s">
        <v>71</v>
      </c>
      <c r="B216" s="248" t="s">
        <v>95</v>
      </c>
      <c r="C216" s="242" t="s">
        <v>391</v>
      </c>
      <c r="D216" s="247" t="s">
        <v>384</v>
      </c>
      <c r="E216" s="243">
        <f t="shared" si="43"/>
        <v>80.099999999999994</v>
      </c>
      <c r="F216" s="243">
        <v>2.7</v>
      </c>
      <c r="G216" s="243">
        <f t="shared" si="41"/>
        <v>216.27</v>
      </c>
      <c r="H216" s="243">
        <f t="shared" si="38"/>
        <v>813.61</v>
      </c>
      <c r="I216" s="243"/>
      <c r="J216" s="243">
        <f t="shared" si="39"/>
        <v>1272.8800000000001</v>
      </c>
      <c r="K216" s="243">
        <f t="shared" si="40"/>
        <v>229.12</v>
      </c>
      <c r="L216" s="237">
        <f>ROUND('Приложение № 1 2017'!D208*1.05,0)</f>
        <v>1502</v>
      </c>
      <c r="M216" s="290">
        <v>1010</v>
      </c>
      <c r="N216" s="239">
        <f t="shared" si="42"/>
        <v>1.49</v>
      </c>
      <c r="O216" s="239">
        <f>L216/'Приложение № 1 2017'!D208</f>
        <v>1.05</v>
      </c>
    </row>
    <row r="217" spans="1:15" ht="31.2" x14ac:dyDescent="0.3">
      <c r="A217" s="240" t="s">
        <v>906</v>
      </c>
      <c r="B217" s="248" t="s">
        <v>98</v>
      </c>
      <c r="C217" s="242" t="s">
        <v>391</v>
      </c>
      <c r="D217" s="247" t="s">
        <v>384</v>
      </c>
      <c r="E217" s="243">
        <f t="shared" si="43"/>
        <v>80.099999999999994</v>
      </c>
      <c r="F217" s="243">
        <v>2.7</v>
      </c>
      <c r="G217" s="243">
        <f t="shared" si="41"/>
        <v>216.27</v>
      </c>
      <c r="H217" s="243">
        <f>G217*3.762</f>
        <v>813.61</v>
      </c>
      <c r="I217" s="243"/>
      <c r="J217" s="243">
        <f>L217-K217</f>
        <v>1272.8800000000001</v>
      </c>
      <c r="K217" s="243">
        <f>L217/1.18*0.18</f>
        <v>229.12</v>
      </c>
      <c r="L217" s="237">
        <f>ROUND('Приложение № 1 2017'!D209*1.05,0)</f>
        <v>1502</v>
      </c>
      <c r="M217" s="290">
        <v>1010</v>
      </c>
      <c r="N217" s="239">
        <f t="shared" si="42"/>
        <v>1.49</v>
      </c>
      <c r="O217" s="239">
        <f>L217/'Приложение № 1 2017'!D209</f>
        <v>1.05</v>
      </c>
    </row>
    <row r="218" spans="1:15" ht="15.75" customHeight="1" x14ac:dyDescent="0.3">
      <c r="A218" s="240" t="s">
        <v>3</v>
      </c>
      <c r="B218" s="248" t="s">
        <v>95</v>
      </c>
      <c r="C218" s="242" t="s">
        <v>391</v>
      </c>
      <c r="D218" s="247" t="s">
        <v>384</v>
      </c>
      <c r="E218" s="243">
        <f t="shared" si="43"/>
        <v>80.099999999999994</v>
      </c>
      <c r="F218" s="243">
        <v>2.2000000000000002</v>
      </c>
      <c r="G218" s="243">
        <f t="shared" si="41"/>
        <v>176.22</v>
      </c>
      <c r="H218" s="243">
        <f>G218*3.762</f>
        <v>662.94</v>
      </c>
      <c r="I218" s="243"/>
      <c r="J218" s="243">
        <f>L218-K218</f>
        <v>1036.44</v>
      </c>
      <c r="K218" s="243">
        <f>L218/1.18*0.18</f>
        <v>186.56</v>
      </c>
      <c r="L218" s="237">
        <f>ROUND('Приложение № 1 2017'!D210*1.05,0)</f>
        <v>1223</v>
      </c>
      <c r="M218" s="290">
        <v>820</v>
      </c>
      <c r="N218" s="239">
        <f t="shared" si="42"/>
        <v>1.49</v>
      </c>
      <c r="O218" s="239">
        <f>L218/'Приложение № 1 2017'!D210</f>
        <v>1.05</v>
      </c>
    </row>
    <row r="219" spans="1:15" ht="21" customHeight="1" x14ac:dyDescent="0.3">
      <c r="A219" s="245" t="s">
        <v>99</v>
      </c>
      <c r="B219" s="246"/>
      <c r="C219" s="246"/>
      <c r="D219" s="278"/>
      <c r="E219" s="297"/>
      <c r="F219" s="298"/>
      <c r="G219" s="297"/>
      <c r="H219" s="297">
        <f>G219*3.762</f>
        <v>0</v>
      </c>
      <c r="I219" s="243"/>
      <c r="J219" s="243"/>
      <c r="K219" s="243"/>
      <c r="L219" s="237">
        <f>ROUND('Приложение № 1 2017'!D211*1.05,0)</f>
        <v>0</v>
      </c>
      <c r="M219" s="290">
        <v>0</v>
      </c>
      <c r="N219" s="239"/>
      <c r="O219" s="239" t="e">
        <f>L219/'Приложение № 1 2017'!D211</f>
        <v>#DIV/0!</v>
      </c>
    </row>
    <row r="220" spans="1:15" ht="31.2" x14ac:dyDescent="0.3">
      <c r="A220" s="240" t="s">
        <v>5</v>
      </c>
      <c r="B220" s="248" t="s">
        <v>102</v>
      </c>
      <c r="C220" s="242" t="s">
        <v>391</v>
      </c>
      <c r="D220" s="247" t="s">
        <v>386</v>
      </c>
      <c r="E220" s="243">
        <f>$E$15</f>
        <v>65.22</v>
      </c>
      <c r="F220" s="243">
        <v>1.42</v>
      </c>
      <c r="G220" s="243">
        <f>E220*F220</f>
        <v>92.61</v>
      </c>
      <c r="H220" s="243">
        <f>G220*3.762</f>
        <v>348.4</v>
      </c>
      <c r="I220" s="243"/>
      <c r="J220" s="243">
        <f>L220-K220</f>
        <v>596.61</v>
      </c>
      <c r="K220" s="243">
        <f>L220/1.18*0.18</f>
        <v>107.39</v>
      </c>
      <c r="L220" s="237">
        <f>ROUND('Приложение № 1 2017'!D212*1.05,0)</f>
        <v>704</v>
      </c>
      <c r="M220" s="290">
        <v>430</v>
      </c>
      <c r="N220" s="239">
        <f>L220/M220</f>
        <v>1.64</v>
      </c>
      <c r="O220" s="239">
        <f>L220/'Приложение № 1 2017'!D212</f>
        <v>1.05</v>
      </c>
    </row>
    <row r="221" spans="1:15" s="263" customFormat="1" ht="31.2" collapsed="1" x14ac:dyDescent="0.3">
      <c r="A221" s="258" t="s">
        <v>242</v>
      </c>
      <c r="B221" s="259" t="s">
        <v>250</v>
      </c>
      <c r="C221" s="260" t="s">
        <v>391</v>
      </c>
      <c r="D221" s="311" t="s">
        <v>386</v>
      </c>
      <c r="E221" s="261">
        <f>$E$15</f>
        <v>65.22</v>
      </c>
      <c r="F221" s="261">
        <v>1.7</v>
      </c>
      <c r="G221" s="261">
        <f>E221*F221</f>
        <v>110.87</v>
      </c>
      <c r="H221" s="261">
        <f>G221*3.762</f>
        <v>417.09</v>
      </c>
      <c r="I221" s="261"/>
      <c r="J221" s="261">
        <f>L221-K221</f>
        <v>716.1</v>
      </c>
      <c r="K221" s="261">
        <f>L221/1.18*0.18</f>
        <v>128.9</v>
      </c>
      <c r="L221" s="237">
        <f>ROUND('Приложение № 1 2017'!D213*1.05,0)</f>
        <v>845</v>
      </c>
      <c r="M221" s="312">
        <v>515</v>
      </c>
      <c r="N221" s="239">
        <f>L221/M221</f>
        <v>1.64</v>
      </c>
      <c r="O221" s="239">
        <f>L221/'Приложение № 1 2017'!D213</f>
        <v>1.05</v>
      </c>
    </row>
    <row r="222" spans="1:15" ht="46.8" x14ac:dyDescent="0.3">
      <c r="A222" s="240" t="s">
        <v>882</v>
      </c>
      <c r="B222" s="248" t="s">
        <v>330</v>
      </c>
      <c r="C222" s="242"/>
      <c r="D222" s="247"/>
      <c r="E222" s="243"/>
      <c r="F222" s="243"/>
      <c r="G222" s="243"/>
      <c r="H222" s="243"/>
      <c r="I222" s="243"/>
      <c r="J222" s="243"/>
      <c r="K222" s="243"/>
      <c r="L222" s="237">
        <f>ROUND('Приложение № 1 2017'!D214*1.05,0)</f>
        <v>0</v>
      </c>
      <c r="M222" s="290">
        <v>0</v>
      </c>
      <c r="N222" s="239"/>
      <c r="O222" s="239" t="e">
        <f>L222/'Приложение № 1 2017'!D214</f>
        <v>#DIV/0!</v>
      </c>
    </row>
    <row r="223" spans="1:15" ht="15" customHeight="1" x14ac:dyDescent="0.3">
      <c r="A223" s="240"/>
      <c r="B223" s="266"/>
      <c r="C223" s="242" t="s">
        <v>103</v>
      </c>
      <c r="D223" s="247" t="s">
        <v>386</v>
      </c>
      <c r="E223" s="243">
        <f>$E$15</f>
        <v>65.22</v>
      </c>
      <c r="F223" s="243">
        <v>3.1</v>
      </c>
      <c r="G223" s="243">
        <f>E223*F223</f>
        <v>202.18</v>
      </c>
      <c r="H223" s="243">
        <f>G223*3.762+G224*3.762</f>
        <v>1966.92</v>
      </c>
      <c r="I223" s="243"/>
      <c r="J223" s="303">
        <f>L223-K223</f>
        <v>2999.15</v>
      </c>
      <c r="K223" s="303">
        <f>L223/1.18*0.18</f>
        <v>539.85</v>
      </c>
      <c r="L223" s="237">
        <f>ROUND('Приложение № 1 2017'!D215*1.05,0)</f>
        <v>3539</v>
      </c>
      <c r="M223" s="290">
        <v>2435</v>
      </c>
      <c r="N223" s="239">
        <f>L223/M223</f>
        <v>1.45</v>
      </c>
      <c r="O223" s="239">
        <f>L223/'Приложение № 1 2017'!D215</f>
        <v>1.05</v>
      </c>
    </row>
    <row r="224" spans="1:15" ht="15" customHeight="1" x14ac:dyDescent="0.3">
      <c r="A224" s="240"/>
      <c r="B224" s="266"/>
      <c r="C224" s="242"/>
      <c r="D224" s="247" t="s">
        <v>369</v>
      </c>
      <c r="E224" s="243">
        <f>(5700*1.3*1.5*1.22+5700*1.3*1.22/12)/165*1.1*1.084</f>
        <v>103.44</v>
      </c>
      <c r="F224" s="243">
        <v>3.1</v>
      </c>
      <c r="G224" s="243">
        <f>E224*F224</f>
        <v>320.66000000000003</v>
      </c>
      <c r="H224" s="243"/>
      <c r="I224" s="243"/>
      <c r="J224" s="303"/>
      <c r="K224" s="303"/>
      <c r="L224" s="237">
        <f>ROUND('Приложение № 1 2017'!D216*1.05,0)</f>
        <v>0</v>
      </c>
      <c r="M224" s="290">
        <v>0</v>
      </c>
      <c r="N224" s="239"/>
      <c r="O224" s="239" t="e">
        <f>L224/'Приложение № 1 2017'!D216</f>
        <v>#DIV/0!</v>
      </c>
    </row>
    <row r="225" spans="1:15" s="263" customFormat="1" ht="46.8" collapsed="1" x14ac:dyDescent="0.3">
      <c r="A225" s="258" t="s">
        <v>243</v>
      </c>
      <c r="B225" s="259" t="str">
        <f>'Приложение № 1 2017'!B217</f>
        <v>Замена участка внутреннего газопровода (со сваркой) длиной до одного метра диаметром от 15 до 50 мм (при работе с приставной лестницы)</v>
      </c>
      <c r="C225" s="260"/>
      <c r="D225" s="311"/>
      <c r="E225" s="261"/>
      <c r="F225" s="261"/>
      <c r="G225" s="261"/>
      <c r="H225" s="261"/>
      <c r="I225" s="261"/>
      <c r="J225" s="261"/>
      <c r="K225" s="261"/>
      <c r="L225" s="237">
        <f>ROUND('Приложение № 1 2017'!D217*1.05,0)</f>
        <v>0</v>
      </c>
      <c r="M225" s="312">
        <v>0</v>
      </c>
      <c r="N225" s="239"/>
      <c r="O225" s="239" t="e">
        <f>L225/'Приложение № 1 2017'!D217</f>
        <v>#DIV/0!</v>
      </c>
    </row>
    <row r="226" spans="1:15" s="263" customFormat="1" ht="15" customHeight="1" x14ac:dyDescent="0.3">
      <c r="A226" s="258"/>
      <c r="B226" s="267"/>
      <c r="C226" s="260" t="s">
        <v>103</v>
      </c>
      <c r="D226" s="311" t="s">
        <v>386</v>
      </c>
      <c r="E226" s="261">
        <f>$E$15</f>
        <v>65.22</v>
      </c>
      <c r="F226" s="261">
        <v>3.72</v>
      </c>
      <c r="G226" s="261">
        <f>E226*F226</f>
        <v>242.62</v>
      </c>
      <c r="H226" s="261">
        <f>G226*3.762+G227*3.762</f>
        <v>2360.35</v>
      </c>
      <c r="I226" s="261"/>
      <c r="J226" s="313">
        <f>L226-K226</f>
        <v>3599.15</v>
      </c>
      <c r="K226" s="313">
        <f>L226/1.18*0.18</f>
        <v>647.85</v>
      </c>
      <c r="L226" s="237">
        <f>ROUND('Приложение № 1 2017'!D218*1.05,0)</f>
        <v>4247</v>
      </c>
      <c r="M226" s="312">
        <v>2925</v>
      </c>
      <c r="N226" s="239">
        <f>L226/M226</f>
        <v>1.45</v>
      </c>
      <c r="O226" s="239">
        <f>L226/'Приложение № 1 2017'!D218</f>
        <v>1.05</v>
      </c>
    </row>
    <row r="227" spans="1:15" s="263" customFormat="1" ht="15" customHeight="1" x14ac:dyDescent="0.3">
      <c r="A227" s="258"/>
      <c r="B227" s="267"/>
      <c r="C227" s="260"/>
      <c r="D227" s="311" t="s">
        <v>369</v>
      </c>
      <c r="E227" s="261">
        <f>(5700*1.3*1.5*1.22+5700*1.3*1.22/12)/165*1.1*1.084</f>
        <v>103.44</v>
      </c>
      <c r="F227" s="261">
        <v>3.72</v>
      </c>
      <c r="G227" s="261">
        <f>E227*F227</f>
        <v>384.8</v>
      </c>
      <c r="H227" s="261"/>
      <c r="I227" s="261"/>
      <c r="J227" s="313"/>
      <c r="K227" s="313"/>
      <c r="L227" s="237">
        <f>ROUND('Приложение № 1 2017'!D219*1.05,0)</f>
        <v>0</v>
      </c>
      <c r="M227" s="312">
        <v>0</v>
      </c>
      <c r="N227" s="239"/>
      <c r="O227" s="239" t="e">
        <f>L227/'Приложение № 1 2017'!D219</f>
        <v>#DIV/0!</v>
      </c>
    </row>
    <row r="228" spans="1:15" ht="31.2" x14ac:dyDescent="0.3">
      <c r="A228" s="240" t="s">
        <v>43</v>
      </c>
      <c r="B228" s="248" t="s">
        <v>272</v>
      </c>
      <c r="C228" s="242"/>
      <c r="D228" s="247"/>
      <c r="E228" s="243"/>
      <c r="F228" s="243"/>
      <c r="G228" s="243"/>
      <c r="H228" s="243"/>
      <c r="I228" s="243"/>
      <c r="J228" s="243"/>
      <c r="K228" s="243"/>
      <c r="L228" s="237">
        <f>ROUND('Приложение № 1 2017'!D220*1.05,0)</f>
        <v>0</v>
      </c>
      <c r="M228" s="290">
        <v>0</v>
      </c>
      <c r="N228" s="239"/>
      <c r="O228" s="239" t="e">
        <f>L228/'Приложение № 1 2017'!D220</f>
        <v>#DIV/0!</v>
      </c>
    </row>
    <row r="229" spans="1:15" ht="15" customHeight="1" x14ac:dyDescent="0.3">
      <c r="A229" s="240"/>
      <c r="B229" s="266"/>
      <c r="C229" s="242" t="s">
        <v>104</v>
      </c>
      <c r="D229" s="247" t="s">
        <v>386</v>
      </c>
      <c r="E229" s="243">
        <f>$E$15</f>
        <v>65.22</v>
      </c>
      <c r="F229" s="243">
        <v>0.91</v>
      </c>
      <c r="G229" s="243">
        <f>E229*F229</f>
        <v>59.35</v>
      </c>
      <c r="H229" s="243">
        <f>G229*3.762+G230*3.762</f>
        <v>577.39</v>
      </c>
      <c r="I229" s="243"/>
      <c r="J229" s="243">
        <f>L229-K229</f>
        <v>881.36</v>
      </c>
      <c r="K229" s="243">
        <f>L229/1.18*0.18</f>
        <v>158.63999999999999</v>
      </c>
      <c r="L229" s="237">
        <f>ROUND('Приложение № 1 2017'!D221*1.05,0)</f>
        <v>1040</v>
      </c>
      <c r="M229" s="290">
        <v>715</v>
      </c>
      <c r="N229" s="239">
        <f>L229/M229</f>
        <v>1.45</v>
      </c>
      <c r="O229" s="239">
        <f>L229/'Приложение № 1 2017'!D221</f>
        <v>1.05</v>
      </c>
    </row>
    <row r="230" spans="1:15" ht="15" customHeight="1" x14ac:dyDescent="0.3">
      <c r="A230" s="240"/>
      <c r="B230" s="266"/>
      <c r="C230" s="242"/>
      <c r="D230" s="247" t="s">
        <v>369</v>
      </c>
      <c r="E230" s="243">
        <f>E224</f>
        <v>103.44</v>
      </c>
      <c r="F230" s="243">
        <v>0.91</v>
      </c>
      <c r="G230" s="243">
        <f>E230*F230</f>
        <v>94.13</v>
      </c>
      <c r="H230" s="243"/>
      <c r="I230" s="243"/>
      <c r="J230" s="243"/>
      <c r="K230" s="243"/>
      <c r="L230" s="237">
        <f>ROUND('Приложение № 1 2017'!D222*1.05,0)</f>
        <v>0</v>
      </c>
      <c r="M230" s="290">
        <v>0</v>
      </c>
      <c r="N230" s="239"/>
      <c r="O230" s="239" t="e">
        <f>L230/'Приложение № 1 2017'!D222</f>
        <v>#DIV/0!</v>
      </c>
    </row>
    <row r="231" spans="1:15" s="263" customFormat="1" ht="46.8" x14ac:dyDescent="0.3">
      <c r="A231" s="258" t="s">
        <v>247</v>
      </c>
      <c r="B231" s="259" t="str">
        <f>'Приложение № 1 2017'!B223</f>
        <v>То же, на каждый дополнительный один метр газопровода диаметром от 15 до 50 мм (при работе с приставной лестницы)</v>
      </c>
      <c r="C231" s="260"/>
      <c r="D231" s="311"/>
      <c r="E231" s="261"/>
      <c r="F231" s="261"/>
      <c r="G231" s="261"/>
      <c r="H231" s="261"/>
      <c r="I231" s="261"/>
      <c r="J231" s="261"/>
      <c r="K231" s="261"/>
      <c r="L231" s="237">
        <f>ROUND('Приложение № 1 2017'!D223*1.05,0)</f>
        <v>0</v>
      </c>
      <c r="M231" s="312">
        <v>0</v>
      </c>
      <c r="N231" s="239"/>
      <c r="O231" s="239" t="e">
        <f>L231/'Приложение № 1 2017'!D223</f>
        <v>#DIV/0!</v>
      </c>
    </row>
    <row r="232" spans="1:15" s="263" customFormat="1" ht="15" customHeight="1" x14ac:dyDescent="0.3">
      <c r="A232" s="258"/>
      <c r="B232" s="267"/>
      <c r="C232" s="260" t="s">
        <v>104</v>
      </c>
      <c r="D232" s="311" t="s">
        <v>386</v>
      </c>
      <c r="E232" s="261">
        <f>$E$15</f>
        <v>65.22</v>
      </c>
      <c r="F232" s="261">
        <v>1.0900000000000001</v>
      </c>
      <c r="G232" s="261">
        <f t="shared" ref="G232:G241" si="44">E232*F232</f>
        <v>71.09</v>
      </c>
      <c r="H232" s="261">
        <f>G232*3.762+G233*3.762</f>
        <v>691.61</v>
      </c>
      <c r="I232" s="261"/>
      <c r="J232" s="261">
        <f>L232-K232</f>
        <v>1054.24</v>
      </c>
      <c r="K232" s="261">
        <f>L232/1.18*0.18</f>
        <v>189.76</v>
      </c>
      <c r="L232" s="237">
        <f>ROUND('Приложение № 1 2017'!D224*1.05,0)</f>
        <v>1244</v>
      </c>
      <c r="M232" s="312">
        <v>855</v>
      </c>
      <c r="N232" s="239">
        <f>L232/M232</f>
        <v>1.45</v>
      </c>
      <c r="O232" s="239">
        <f>L232/'Приложение № 1 2017'!D224</f>
        <v>1.05</v>
      </c>
    </row>
    <row r="233" spans="1:15" s="263" customFormat="1" ht="15" customHeight="1" x14ac:dyDescent="0.3">
      <c r="A233" s="258"/>
      <c r="B233" s="267"/>
      <c r="C233" s="260"/>
      <c r="D233" s="311" t="s">
        <v>369</v>
      </c>
      <c r="E233" s="261">
        <f>E227</f>
        <v>103.44</v>
      </c>
      <c r="F233" s="261">
        <v>1.0900000000000001</v>
      </c>
      <c r="G233" s="261">
        <f t="shared" si="44"/>
        <v>112.75</v>
      </c>
      <c r="H233" s="261"/>
      <c r="I233" s="261"/>
      <c r="J233" s="261"/>
      <c r="K233" s="261"/>
      <c r="L233" s="237">
        <f>ROUND('Приложение № 1 2017'!D225*1.05,0)</f>
        <v>0</v>
      </c>
      <c r="M233" s="312">
        <v>0</v>
      </c>
      <c r="N233" s="239"/>
      <c r="O233" s="239" t="e">
        <f>L233/'Приложение № 1 2017'!D225</f>
        <v>#DIV/0!</v>
      </c>
    </row>
    <row r="234" spans="1:15" ht="31.2" x14ac:dyDescent="0.3">
      <c r="A234" s="240" t="s">
        <v>45</v>
      </c>
      <c r="B234" s="248" t="s">
        <v>105</v>
      </c>
      <c r="C234" s="242" t="s">
        <v>106</v>
      </c>
      <c r="D234" s="247" t="s">
        <v>386</v>
      </c>
      <c r="E234" s="243">
        <f t="shared" ref="E234:E241" si="45">$E$15</f>
        <v>65.22</v>
      </c>
      <c r="F234" s="243">
        <v>0.94</v>
      </c>
      <c r="G234" s="243">
        <f t="shared" si="44"/>
        <v>61.31</v>
      </c>
      <c r="H234" s="243">
        <f t="shared" ref="H234:H265" si="46">G234*3.762</f>
        <v>230.65</v>
      </c>
      <c r="I234" s="243"/>
      <c r="J234" s="243">
        <f t="shared" ref="J234:J241" si="47">L234-K234</f>
        <v>395.76</v>
      </c>
      <c r="K234" s="243">
        <f t="shared" ref="K234:K241" si="48">L234/1.18*0.18</f>
        <v>71.239999999999995</v>
      </c>
      <c r="L234" s="237">
        <f>ROUND('Приложение № 1 2017'!D226*1.05,0)</f>
        <v>467</v>
      </c>
      <c r="M234" s="290">
        <v>285</v>
      </c>
      <c r="N234" s="239">
        <f t="shared" ref="N234:N241" si="49">L234/M234</f>
        <v>1.64</v>
      </c>
      <c r="O234" s="239">
        <f>L234/'Приложение № 1 2017'!D226</f>
        <v>1.05</v>
      </c>
    </row>
    <row r="235" spans="1:15" s="263" customFormat="1" ht="31.2" x14ac:dyDescent="0.3">
      <c r="A235" s="258" t="s">
        <v>246</v>
      </c>
      <c r="B235" s="259" t="str">
        <f>'Приложение № 1 2017'!B227</f>
        <v>Замена сгона внутреннего газопровода диаметром до 25 мм (при работе с приставной лестницы)</v>
      </c>
      <c r="C235" s="260" t="s">
        <v>106</v>
      </c>
      <c r="D235" s="311" t="s">
        <v>386</v>
      </c>
      <c r="E235" s="261">
        <f t="shared" si="45"/>
        <v>65.22</v>
      </c>
      <c r="F235" s="261">
        <v>1.1299999999999999</v>
      </c>
      <c r="G235" s="261">
        <f t="shared" si="44"/>
        <v>73.7</v>
      </c>
      <c r="H235" s="261">
        <f t="shared" si="46"/>
        <v>277.26</v>
      </c>
      <c r="I235" s="261"/>
      <c r="J235" s="261">
        <f t="shared" si="47"/>
        <v>476.27</v>
      </c>
      <c r="K235" s="261">
        <f t="shared" si="48"/>
        <v>85.73</v>
      </c>
      <c r="L235" s="237">
        <f>ROUND('Приложение № 1 2017'!D227*1.05,0)</f>
        <v>562</v>
      </c>
      <c r="M235" s="312">
        <v>345</v>
      </c>
      <c r="N235" s="239">
        <f t="shared" si="49"/>
        <v>1.63</v>
      </c>
      <c r="O235" s="239">
        <f>L235/'Приложение № 1 2017'!D227</f>
        <v>1.05</v>
      </c>
    </row>
    <row r="236" spans="1:15" ht="31.2" x14ac:dyDescent="0.3">
      <c r="A236" s="240" t="s">
        <v>907</v>
      </c>
      <c r="B236" s="248" t="s">
        <v>107</v>
      </c>
      <c r="C236" s="242" t="s">
        <v>391</v>
      </c>
      <c r="D236" s="247" t="s">
        <v>386</v>
      </c>
      <c r="E236" s="243">
        <f t="shared" si="45"/>
        <v>65.22</v>
      </c>
      <c r="F236" s="243">
        <v>1.3</v>
      </c>
      <c r="G236" s="243">
        <f t="shared" si="44"/>
        <v>84.79</v>
      </c>
      <c r="H236" s="243">
        <f t="shared" si="46"/>
        <v>318.98</v>
      </c>
      <c r="I236" s="243"/>
      <c r="J236" s="243">
        <f t="shared" si="47"/>
        <v>547.46</v>
      </c>
      <c r="K236" s="243">
        <f t="shared" si="48"/>
        <v>98.54</v>
      </c>
      <c r="L236" s="237">
        <f>ROUND('Приложение № 1 2017'!D228*1.05,0)</f>
        <v>646</v>
      </c>
      <c r="M236" s="290">
        <v>395</v>
      </c>
      <c r="N236" s="239">
        <f t="shared" si="49"/>
        <v>1.64</v>
      </c>
      <c r="O236" s="239">
        <f>L236/'Приложение № 1 2017'!D228</f>
        <v>1.05</v>
      </c>
    </row>
    <row r="237" spans="1:15" s="263" customFormat="1" ht="31.2" x14ac:dyDescent="0.3">
      <c r="A237" s="258" t="s">
        <v>249</v>
      </c>
      <c r="B237" s="259" t="str">
        <f>'Приложение № 1 2017'!B229</f>
        <v>Замена сгона внутреннего газопровода диаметром св.25 мм (при работе с приставной лестницы)</v>
      </c>
      <c r="C237" s="260" t="s">
        <v>391</v>
      </c>
      <c r="D237" s="311" t="s">
        <v>386</v>
      </c>
      <c r="E237" s="261">
        <f t="shared" si="45"/>
        <v>65.22</v>
      </c>
      <c r="F237" s="261">
        <v>1.56</v>
      </c>
      <c r="G237" s="261">
        <f t="shared" si="44"/>
        <v>101.74</v>
      </c>
      <c r="H237" s="261">
        <f t="shared" si="46"/>
        <v>382.75</v>
      </c>
      <c r="I237" s="261"/>
      <c r="J237" s="261">
        <f t="shared" si="47"/>
        <v>654.24</v>
      </c>
      <c r="K237" s="261">
        <f t="shared" si="48"/>
        <v>117.76</v>
      </c>
      <c r="L237" s="237">
        <f>ROUND('Приложение № 1 2017'!D229*1.05,0)</f>
        <v>772</v>
      </c>
      <c r="M237" s="312">
        <v>475</v>
      </c>
      <c r="N237" s="239">
        <f t="shared" si="49"/>
        <v>1.63</v>
      </c>
      <c r="O237" s="239">
        <f>L237/'Приложение № 1 2017'!D229</f>
        <v>1.05</v>
      </c>
    </row>
    <row r="238" spans="1:15" ht="46.8" x14ac:dyDescent="0.3">
      <c r="A238" s="240" t="s">
        <v>73</v>
      </c>
      <c r="B238" s="248" t="s">
        <v>116</v>
      </c>
      <c r="C238" s="242" t="s">
        <v>115</v>
      </c>
      <c r="D238" s="247" t="s">
        <v>386</v>
      </c>
      <c r="E238" s="243">
        <f t="shared" si="45"/>
        <v>65.22</v>
      </c>
      <c r="F238" s="243">
        <v>0.33</v>
      </c>
      <c r="G238" s="243">
        <f t="shared" si="44"/>
        <v>21.52</v>
      </c>
      <c r="H238" s="243">
        <f t="shared" si="46"/>
        <v>80.959999999999994</v>
      </c>
      <c r="I238" s="243"/>
      <c r="J238" s="243">
        <f t="shared" si="47"/>
        <v>138.13999999999999</v>
      </c>
      <c r="K238" s="243">
        <f t="shared" si="48"/>
        <v>24.86</v>
      </c>
      <c r="L238" s="237">
        <f>ROUND('Приложение № 1 2017'!D230*1.05,0)</f>
        <v>163</v>
      </c>
      <c r="M238" s="290">
        <v>100</v>
      </c>
      <c r="N238" s="239">
        <f t="shared" si="49"/>
        <v>1.63</v>
      </c>
      <c r="O238" s="239">
        <f>L238/'Приложение № 1 2017'!D230</f>
        <v>1.05</v>
      </c>
    </row>
    <row r="239" spans="1:15" ht="46.8" x14ac:dyDescent="0.3">
      <c r="A239" s="240" t="s">
        <v>909</v>
      </c>
      <c r="B239" s="248" t="s">
        <v>117</v>
      </c>
      <c r="C239" s="242" t="s">
        <v>391</v>
      </c>
      <c r="D239" s="247" t="s">
        <v>386</v>
      </c>
      <c r="E239" s="243">
        <f t="shared" si="45"/>
        <v>65.22</v>
      </c>
      <c r="F239" s="243">
        <v>0.25</v>
      </c>
      <c r="G239" s="243">
        <f t="shared" si="44"/>
        <v>16.309999999999999</v>
      </c>
      <c r="H239" s="243">
        <f t="shared" si="46"/>
        <v>61.36</v>
      </c>
      <c r="I239" s="243"/>
      <c r="J239" s="243">
        <f t="shared" si="47"/>
        <v>106.78</v>
      </c>
      <c r="K239" s="243">
        <f t="shared" si="48"/>
        <v>19.22</v>
      </c>
      <c r="L239" s="237">
        <f>ROUND('Приложение № 1 2017'!D231*1.05,0)</f>
        <v>126</v>
      </c>
      <c r="M239" s="290">
        <v>75</v>
      </c>
      <c r="N239" s="239">
        <f t="shared" si="49"/>
        <v>1.68</v>
      </c>
      <c r="O239" s="239">
        <f>L239/'Приложение № 1 2017'!D231</f>
        <v>1.05</v>
      </c>
    </row>
    <row r="240" spans="1:15" ht="31.2" x14ac:dyDescent="0.3">
      <c r="A240" s="240" t="s">
        <v>911</v>
      </c>
      <c r="B240" s="248" t="s">
        <v>695</v>
      </c>
      <c r="C240" s="242" t="s">
        <v>120</v>
      </c>
      <c r="D240" s="247" t="s">
        <v>386</v>
      </c>
      <c r="E240" s="243">
        <f t="shared" si="45"/>
        <v>65.22</v>
      </c>
      <c r="F240" s="243">
        <v>0.39</v>
      </c>
      <c r="G240" s="243">
        <f t="shared" si="44"/>
        <v>25.44</v>
      </c>
      <c r="H240" s="243">
        <f t="shared" si="46"/>
        <v>95.71</v>
      </c>
      <c r="I240" s="243"/>
      <c r="J240" s="243">
        <f t="shared" si="47"/>
        <v>164.41</v>
      </c>
      <c r="K240" s="243">
        <f t="shared" si="48"/>
        <v>29.59</v>
      </c>
      <c r="L240" s="237">
        <f>ROUND('Приложение № 1 2017'!D232*1.05,0)</f>
        <v>194</v>
      </c>
      <c r="M240" s="290">
        <v>120</v>
      </c>
      <c r="N240" s="239">
        <f t="shared" si="49"/>
        <v>1.62</v>
      </c>
      <c r="O240" s="239">
        <f>L240/'Приложение № 1 2017'!D232</f>
        <v>1.05</v>
      </c>
    </row>
    <row r="241" spans="1:15" ht="31.2" x14ac:dyDescent="0.3">
      <c r="A241" s="240" t="s">
        <v>913</v>
      </c>
      <c r="B241" s="248" t="s">
        <v>121</v>
      </c>
      <c r="C241" s="242" t="s">
        <v>391</v>
      </c>
      <c r="D241" s="247" t="s">
        <v>386</v>
      </c>
      <c r="E241" s="243">
        <f t="shared" si="45"/>
        <v>65.22</v>
      </c>
      <c r="F241" s="243">
        <v>0.52</v>
      </c>
      <c r="G241" s="243">
        <f t="shared" si="44"/>
        <v>33.909999999999997</v>
      </c>
      <c r="H241" s="243">
        <f t="shared" si="46"/>
        <v>127.57</v>
      </c>
      <c r="I241" s="243"/>
      <c r="J241" s="243">
        <f t="shared" si="47"/>
        <v>217.8</v>
      </c>
      <c r="K241" s="243">
        <f t="shared" si="48"/>
        <v>39.200000000000003</v>
      </c>
      <c r="L241" s="237">
        <f>ROUND('Приложение № 1 2017'!D233*1.05,0)</f>
        <v>257</v>
      </c>
      <c r="M241" s="290">
        <v>160</v>
      </c>
      <c r="N241" s="239">
        <f t="shared" si="49"/>
        <v>1.61</v>
      </c>
      <c r="O241" s="239">
        <f>L241/'Приложение № 1 2017'!D233</f>
        <v>1.05</v>
      </c>
    </row>
    <row r="242" spans="1:15" x14ac:dyDescent="0.3">
      <c r="A242" s="240" t="s">
        <v>914</v>
      </c>
      <c r="B242" s="248" t="s">
        <v>174</v>
      </c>
      <c r="C242" s="242"/>
      <c r="D242" s="247"/>
      <c r="E242" s="243"/>
      <c r="F242" s="243"/>
      <c r="G242" s="243"/>
      <c r="H242" s="243">
        <f t="shared" si="46"/>
        <v>0</v>
      </c>
      <c r="I242" s="243"/>
      <c r="J242" s="243"/>
      <c r="K242" s="243"/>
      <c r="L242" s="237">
        <f>ROUND('Приложение № 1 2017'!D234*1.05,0)</f>
        <v>0</v>
      </c>
      <c r="M242" s="290">
        <v>0</v>
      </c>
      <c r="N242" s="239"/>
      <c r="O242" s="239" t="e">
        <f>L242/'Приложение № 1 2017'!D234</f>
        <v>#DIV/0!</v>
      </c>
    </row>
    <row r="243" spans="1:15" x14ac:dyDescent="0.3">
      <c r="A243" s="240" t="s">
        <v>172</v>
      </c>
      <c r="B243" s="306" t="s">
        <v>176</v>
      </c>
      <c r="C243" s="242" t="s">
        <v>432</v>
      </c>
      <c r="D243" s="247" t="s">
        <v>386</v>
      </c>
      <c r="E243" s="243">
        <f>$E$15</f>
        <v>65.22</v>
      </c>
      <c r="F243" s="243">
        <v>1.46</v>
      </c>
      <c r="G243" s="243">
        <f>E243*F243</f>
        <v>95.22</v>
      </c>
      <c r="H243" s="243">
        <f t="shared" si="46"/>
        <v>358.22</v>
      </c>
      <c r="I243" s="243"/>
      <c r="J243" s="243">
        <f>L243-K243</f>
        <v>614.41</v>
      </c>
      <c r="K243" s="243">
        <f>L243/1.18*0.18</f>
        <v>110.59</v>
      </c>
      <c r="L243" s="237">
        <f>ROUND('Приложение № 1 2017'!D235*1.05,0)</f>
        <v>725</v>
      </c>
      <c r="M243" s="290">
        <v>445</v>
      </c>
      <c r="N243" s="239">
        <f>L243/M243</f>
        <v>1.63</v>
      </c>
      <c r="O243" s="239">
        <f>L243/'Приложение № 1 2017'!D235</f>
        <v>1.05</v>
      </c>
    </row>
    <row r="244" spans="1:15" ht="15.75" customHeight="1" x14ac:dyDescent="0.3">
      <c r="A244" s="240" t="s">
        <v>177</v>
      </c>
      <c r="B244" s="306" t="s">
        <v>175</v>
      </c>
      <c r="C244" s="242" t="s">
        <v>391</v>
      </c>
      <c r="D244" s="247" t="s">
        <v>386</v>
      </c>
      <c r="E244" s="243">
        <f>$E$15</f>
        <v>65.22</v>
      </c>
      <c r="F244" s="243">
        <v>1.69</v>
      </c>
      <c r="G244" s="243">
        <f>E244*F244</f>
        <v>110.22</v>
      </c>
      <c r="H244" s="243">
        <f t="shared" si="46"/>
        <v>414.65</v>
      </c>
      <c r="I244" s="243"/>
      <c r="J244" s="243">
        <f>L244-K244</f>
        <v>711.86</v>
      </c>
      <c r="K244" s="243">
        <f>L244/1.18*0.18</f>
        <v>128.13999999999999</v>
      </c>
      <c r="L244" s="237">
        <f>ROUND('Приложение № 1 2017'!D236*1.05,0)</f>
        <v>840</v>
      </c>
      <c r="M244" s="290">
        <v>515</v>
      </c>
      <c r="N244" s="239">
        <f>L244/M244</f>
        <v>1.63</v>
      </c>
      <c r="O244" s="239">
        <f>L244/'Приложение № 1 2017'!D236</f>
        <v>1.05</v>
      </c>
    </row>
    <row r="245" spans="1:15" ht="15.75" customHeight="1" x14ac:dyDescent="0.3">
      <c r="A245" s="240" t="s">
        <v>178</v>
      </c>
      <c r="B245" s="306" t="s">
        <v>341</v>
      </c>
      <c r="C245" s="242" t="s">
        <v>391</v>
      </c>
      <c r="D245" s="247" t="s">
        <v>386</v>
      </c>
      <c r="E245" s="243">
        <f>$E$15</f>
        <v>65.22</v>
      </c>
      <c r="F245" s="243">
        <v>1.85</v>
      </c>
      <c r="G245" s="243">
        <f>E245*F245</f>
        <v>120.66</v>
      </c>
      <c r="H245" s="243">
        <f t="shared" si="46"/>
        <v>453.92</v>
      </c>
      <c r="I245" s="243"/>
      <c r="J245" s="243">
        <f>L245-K245</f>
        <v>778.81</v>
      </c>
      <c r="K245" s="243">
        <f>L245/1.18*0.18</f>
        <v>140.19</v>
      </c>
      <c r="L245" s="237">
        <f>ROUND('Приложение № 1 2017'!D237*1.05,0)</f>
        <v>919</v>
      </c>
      <c r="M245" s="290">
        <v>560</v>
      </c>
      <c r="N245" s="239">
        <f>L245/M245</f>
        <v>1.64</v>
      </c>
      <c r="O245" s="239">
        <f>L245/'Приложение № 1 2017'!D237</f>
        <v>1.05</v>
      </c>
    </row>
    <row r="246" spans="1:15" ht="15.75" customHeight="1" x14ac:dyDescent="0.3">
      <c r="A246" s="240" t="s">
        <v>75</v>
      </c>
      <c r="B246" s="248" t="s">
        <v>181</v>
      </c>
      <c r="C246" s="242"/>
      <c r="D246" s="247"/>
      <c r="E246" s="243"/>
      <c r="F246" s="243"/>
      <c r="G246" s="243"/>
      <c r="H246" s="243">
        <f t="shared" si="46"/>
        <v>0</v>
      </c>
      <c r="I246" s="243"/>
      <c r="J246" s="243"/>
      <c r="K246" s="243"/>
      <c r="L246" s="237">
        <f>ROUND('Приложение № 1 2017'!D238*1.05,0)</f>
        <v>0</v>
      </c>
      <c r="M246" s="290">
        <v>0</v>
      </c>
      <c r="N246" s="239"/>
      <c r="O246" s="239" t="e">
        <f>L246/'Приложение № 1 2017'!D238</f>
        <v>#DIV/0!</v>
      </c>
    </row>
    <row r="247" spans="1:15" x14ac:dyDescent="0.3">
      <c r="A247" s="240" t="s">
        <v>182</v>
      </c>
      <c r="B247" s="306" t="s">
        <v>176</v>
      </c>
      <c r="C247" s="242" t="s">
        <v>432</v>
      </c>
      <c r="D247" s="247" t="s">
        <v>386</v>
      </c>
      <c r="E247" s="243">
        <f>$E$15</f>
        <v>65.22</v>
      </c>
      <c r="F247" s="243">
        <v>0.17</v>
      </c>
      <c r="G247" s="243">
        <f t="shared" ref="G247:G293" si="50">E247*F247</f>
        <v>11.09</v>
      </c>
      <c r="H247" s="243">
        <f t="shared" si="46"/>
        <v>41.72</v>
      </c>
      <c r="I247" s="243"/>
      <c r="J247" s="243">
        <f t="shared" ref="J247:J293" si="51">L247-K247</f>
        <v>71.19</v>
      </c>
      <c r="K247" s="243">
        <f t="shared" ref="K247:K293" si="52">L247/1.18*0.18</f>
        <v>12.81</v>
      </c>
      <c r="L247" s="237">
        <f>ROUND('Приложение № 1 2017'!D239*1.05,0)</f>
        <v>84</v>
      </c>
      <c r="M247" s="290">
        <v>50</v>
      </c>
      <c r="N247" s="239">
        <f>L247/M247</f>
        <v>1.68</v>
      </c>
      <c r="O247" s="239">
        <f>L247/'Приложение № 1 2017'!D239</f>
        <v>1.05</v>
      </c>
    </row>
    <row r="248" spans="1:15" x14ac:dyDescent="0.3">
      <c r="A248" s="240" t="s">
        <v>183</v>
      </c>
      <c r="B248" s="306" t="s">
        <v>175</v>
      </c>
      <c r="C248" s="242" t="s">
        <v>391</v>
      </c>
      <c r="D248" s="247" t="s">
        <v>386</v>
      </c>
      <c r="E248" s="243">
        <f>$E$15</f>
        <v>65.22</v>
      </c>
      <c r="F248" s="243">
        <v>0.22</v>
      </c>
      <c r="G248" s="243">
        <f t="shared" si="50"/>
        <v>14.35</v>
      </c>
      <c r="H248" s="243">
        <f t="shared" si="46"/>
        <v>53.98</v>
      </c>
      <c r="I248" s="243"/>
      <c r="J248" s="243">
        <f t="shared" si="51"/>
        <v>93.22</v>
      </c>
      <c r="K248" s="243">
        <f t="shared" si="52"/>
        <v>16.78</v>
      </c>
      <c r="L248" s="237">
        <f>ROUND('Приложение № 1 2017'!D240*1.05,0)</f>
        <v>110</v>
      </c>
      <c r="M248" s="290">
        <v>65</v>
      </c>
      <c r="N248" s="239">
        <f>L248/M248</f>
        <v>1.69</v>
      </c>
      <c r="O248" s="239">
        <f>L248/'Приложение № 1 2017'!D240</f>
        <v>1.05</v>
      </c>
    </row>
    <row r="249" spans="1:15" x14ac:dyDescent="0.3">
      <c r="A249" s="240" t="s">
        <v>184</v>
      </c>
      <c r="B249" s="306" t="s">
        <v>341</v>
      </c>
      <c r="C249" s="242" t="s">
        <v>391</v>
      </c>
      <c r="D249" s="247" t="s">
        <v>386</v>
      </c>
      <c r="E249" s="243">
        <f>$E$15</f>
        <v>65.22</v>
      </c>
      <c r="F249" s="243">
        <v>0.3</v>
      </c>
      <c r="G249" s="243">
        <f t="shared" si="50"/>
        <v>19.57</v>
      </c>
      <c r="H249" s="243">
        <f t="shared" si="46"/>
        <v>73.62</v>
      </c>
      <c r="I249" s="243"/>
      <c r="J249" s="243">
        <f t="shared" si="51"/>
        <v>124.58</v>
      </c>
      <c r="K249" s="243">
        <f t="shared" si="52"/>
        <v>22.42</v>
      </c>
      <c r="L249" s="237">
        <f>ROUND('Приложение № 1 2017'!D241*1.05,0)</f>
        <v>147</v>
      </c>
      <c r="M249" s="290">
        <v>90</v>
      </c>
      <c r="N249" s="239">
        <f>L249/M249</f>
        <v>1.63</v>
      </c>
      <c r="O249" s="239">
        <f>L249/'Приложение № 1 2017'!D241</f>
        <v>1.05</v>
      </c>
    </row>
    <row r="250" spans="1:15" ht="31.2" x14ac:dyDescent="0.3">
      <c r="A250" s="240" t="s">
        <v>876</v>
      </c>
      <c r="B250" s="248" t="s">
        <v>122</v>
      </c>
      <c r="C250" s="242" t="s">
        <v>120</v>
      </c>
      <c r="D250" s="247" t="s">
        <v>386</v>
      </c>
      <c r="E250" s="243">
        <f>$E$15</f>
        <v>65.22</v>
      </c>
      <c r="F250" s="243">
        <v>0.5</v>
      </c>
      <c r="G250" s="243">
        <f t="shared" si="50"/>
        <v>32.61</v>
      </c>
      <c r="H250" s="243">
        <f t="shared" si="46"/>
        <v>122.68</v>
      </c>
      <c r="I250" s="243"/>
      <c r="J250" s="243">
        <f t="shared" si="51"/>
        <v>209.32</v>
      </c>
      <c r="K250" s="243">
        <f t="shared" si="52"/>
        <v>37.68</v>
      </c>
      <c r="L250" s="237">
        <f>ROUND('Приложение № 1 2017'!D242*1.05,0)</f>
        <v>247</v>
      </c>
      <c r="M250" s="290">
        <v>150</v>
      </c>
      <c r="N250" s="239">
        <f>L250/M250</f>
        <v>1.65</v>
      </c>
      <c r="O250" s="239">
        <f>L250/'Приложение № 1 2017'!D242</f>
        <v>1.05</v>
      </c>
    </row>
    <row r="251" spans="1:15" ht="31.2" x14ac:dyDescent="0.3">
      <c r="A251" s="240" t="s">
        <v>77</v>
      </c>
      <c r="B251" s="248" t="s">
        <v>123</v>
      </c>
      <c r="C251" s="242" t="s">
        <v>115</v>
      </c>
      <c r="D251" s="247" t="s">
        <v>386</v>
      </c>
      <c r="E251" s="243">
        <f>$E$15</f>
        <v>65.22</v>
      </c>
      <c r="F251" s="243">
        <v>0.32</v>
      </c>
      <c r="G251" s="243">
        <f t="shared" si="50"/>
        <v>20.87</v>
      </c>
      <c r="H251" s="243">
        <f t="shared" si="46"/>
        <v>78.510000000000005</v>
      </c>
      <c r="I251" s="243"/>
      <c r="J251" s="243">
        <f t="shared" si="51"/>
        <v>133.9</v>
      </c>
      <c r="K251" s="243">
        <f t="shared" si="52"/>
        <v>24.1</v>
      </c>
      <c r="L251" s="237">
        <f>ROUND('Приложение № 1 2017'!D243*1.05,0)</f>
        <v>158</v>
      </c>
      <c r="M251" s="290">
        <v>95</v>
      </c>
      <c r="N251" s="239">
        <f>L251/M251</f>
        <v>1.66</v>
      </c>
      <c r="O251" s="239">
        <f>L251/'Приложение № 1 2017'!D243</f>
        <v>1.05</v>
      </c>
    </row>
    <row r="252" spans="1:15" s="263" customFormat="1" ht="31.2" x14ac:dyDescent="0.3">
      <c r="A252" s="258" t="s">
        <v>48</v>
      </c>
      <c r="B252" s="259" t="str">
        <f>'Приложение № 1 2017'!B244</f>
        <v>Замена газового крана на газопроводе диаметром до32 мм (без стоимости крана)</v>
      </c>
      <c r="C252" s="270"/>
      <c r="D252" s="311"/>
      <c r="E252" s="261"/>
      <c r="F252" s="314"/>
      <c r="G252" s="261">
        <f t="shared" si="50"/>
        <v>0</v>
      </c>
      <c r="H252" s="261">
        <f t="shared" si="46"/>
        <v>0</v>
      </c>
      <c r="I252" s="261"/>
      <c r="J252" s="261">
        <f t="shared" si="51"/>
        <v>0</v>
      </c>
      <c r="K252" s="261">
        <f t="shared" si="52"/>
        <v>0</v>
      </c>
      <c r="L252" s="237">
        <f>ROUND('Приложение № 1 2017'!D244*1.05,0)</f>
        <v>0</v>
      </c>
      <c r="M252" s="312">
        <v>0</v>
      </c>
      <c r="N252" s="239"/>
      <c r="O252" s="239" t="e">
        <f>L252/'Приложение № 1 2017'!D244</f>
        <v>#DIV/0!</v>
      </c>
    </row>
    <row r="253" spans="1:15" s="263" customFormat="1" x14ac:dyDescent="0.3">
      <c r="A253" s="271" t="s">
        <v>188</v>
      </c>
      <c r="B253" s="315">
        <v>15</v>
      </c>
      <c r="C253" s="270" t="s">
        <v>432</v>
      </c>
      <c r="D253" s="311" t="s">
        <v>386</v>
      </c>
      <c r="E253" s="261">
        <f>$E$15</f>
        <v>65.22</v>
      </c>
      <c r="F253" s="313">
        <v>0.68</v>
      </c>
      <c r="G253" s="261">
        <f t="shared" si="50"/>
        <v>44.35</v>
      </c>
      <c r="H253" s="261">
        <f t="shared" si="46"/>
        <v>166.84</v>
      </c>
      <c r="I253" s="261"/>
      <c r="J253" s="261">
        <f t="shared" si="51"/>
        <v>284.75</v>
      </c>
      <c r="K253" s="261">
        <f t="shared" si="52"/>
        <v>51.25</v>
      </c>
      <c r="L253" s="237">
        <f>ROUND('Приложение № 1 2017'!D245*1.05,0)</f>
        <v>336</v>
      </c>
      <c r="M253" s="312">
        <v>205</v>
      </c>
      <c r="N253" s="239">
        <f>L253/M253</f>
        <v>1.64</v>
      </c>
      <c r="O253" s="239">
        <f>L253/'Приложение № 1 2017'!D245</f>
        <v>1.05</v>
      </c>
    </row>
    <row r="254" spans="1:15" s="263" customFormat="1" x14ac:dyDescent="0.3">
      <c r="A254" s="271" t="s">
        <v>189</v>
      </c>
      <c r="B254" s="315">
        <v>20</v>
      </c>
      <c r="C254" s="270" t="s">
        <v>391</v>
      </c>
      <c r="D254" s="311" t="s">
        <v>386</v>
      </c>
      <c r="E254" s="261">
        <f>$E$15</f>
        <v>65.22</v>
      </c>
      <c r="F254" s="313">
        <v>0.77</v>
      </c>
      <c r="G254" s="261">
        <f t="shared" si="50"/>
        <v>50.22</v>
      </c>
      <c r="H254" s="261">
        <f t="shared" si="46"/>
        <v>188.93</v>
      </c>
      <c r="I254" s="261"/>
      <c r="J254" s="261">
        <f t="shared" si="51"/>
        <v>324.58</v>
      </c>
      <c r="K254" s="261">
        <f t="shared" si="52"/>
        <v>58.42</v>
      </c>
      <c r="L254" s="237">
        <f>ROUND('Приложение № 1 2017'!D246*1.05,0)</f>
        <v>383</v>
      </c>
      <c r="M254" s="312">
        <v>235</v>
      </c>
      <c r="N254" s="239">
        <f>L254/M254</f>
        <v>1.63</v>
      </c>
      <c r="O254" s="239">
        <f>L254/'Приложение № 1 2017'!D246</f>
        <v>1.05</v>
      </c>
    </row>
    <row r="255" spans="1:15" s="263" customFormat="1" x14ac:dyDescent="0.3">
      <c r="A255" s="271" t="s">
        <v>190</v>
      </c>
      <c r="B255" s="315">
        <v>25</v>
      </c>
      <c r="C255" s="270" t="s">
        <v>391</v>
      </c>
      <c r="D255" s="311" t="s">
        <v>386</v>
      </c>
      <c r="E255" s="261">
        <f>$E$15</f>
        <v>65.22</v>
      </c>
      <c r="F255" s="313">
        <v>0.87</v>
      </c>
      <c r="G255" s="261">
        <f t="shared" si="50"/>
        <v>56.74</v>
      </c>
      <c r="H255" s="261">
        <f t="shared" si="46"/>
        <v>213.46</v>
      </c>
      <c r="I255" s="261"/>
      <c r="J255" s="261">
        <f t="shared" si="51"/>
        <v>365.25</v>
      </c>
      <c r="K255" s="261">
        <f t="shared" si="52"/>
        <v>65.75</v>
      </c>
      <c r="L255" s="237">
        <f>ROUND('Приложение № 1 2017'!D247*1.05,0)</f>
        <v>431</v>
      </c>
      <c r="M255" s="312">
        <v>265</v>
      </c>
      <c r="N255" s="239">
        <f>L255/M255</f>
        <v>1.63</v>
      </c>
      <c r="O255" s="239">
        <f>L255/'Приложение № 1 2017'!D247</f>
        <v>1.05</v>
      </c>
    </row>
    <row r="256" spans="1:15" s="263" customFormat="1" x14ac:dyDescent="0.3">
      <c r="A256" s="271" t="s">
        <v>356</v>
      </c>
      <c r="B256" s="315">
        <v>32</v>
      </c>
      <c r="C256" s="270"/>
      <c r="D256" s="311" t="s">
        <v>386</v>
      </c>
      <c r="E256" s="261">
        <f>$E$15</f>
        <v>65.22</v>
      </c>
      <c r="F256" s="313">
        <v>0.9</v>
      </c>
      <c r="G256" s="261">
        <f t="shared" si="50"/>
        <v>58.7</v>
      </c>
      <c r="H256" s="261">
        <f t="shared" si="46"/>
        <v>220.83</v>
      </c>
      <c r="I256" s="261"/>
      <c r="J256" s="261">
        <f t="shared" si="51"/>
        <v>377.97</v>
      </c>
      <c r="K256" s="261">
        <f t="shared" si="52"/>
        <v>68.03</v>
      </c>
      <c r="L256" s="237">
        <f>ROUND('Приложение № 1 2017'!D248*1.05,0)</f>
        <v>446</v>
      </c>
      <c r="M256" s="312">
        <v>275</v>
      </c>
      <c r="N256" s="239">
        <f>L256/M256</f>
        <v>1.62</v>
      </c>
      <c r="O256" s="239">
        <f>L256/'Приложение № 1 2017'!D248</f>
        <v>1.05</v>
      </c>
    </row>
    <row r="257" spans="1:15" s="263" customFormat="1" ht="31.2" x14ac:dyDescent="0.3">
      <c r="A257" s="271">
        <v>223</v>
      </c>
      <c r="B257" s="259" t="s">
        <v>359</v>
      </c>
      <c r="C257" s="270"/>
      <c r="D257" s="311"/>
      <c r="E257" s="261"/>
      <c r="F257" s="314"/>
      <c r="G257" s="261">
        <f t="shared" si="50"/>
        <v>0</v>
      </c>
      <c r="H257" s="261">
        <f t="shared" si="46"/>
        <v>0</v>
      </c>
      <c r="I257" s="261"/>
      <c r="J257" s="261">
        <f t="shared" si="51"/>
        <v>0</v>
      </c>
      <c r="K257" s="261">
        <f t="shared" si="52"/>
        <v>0</v>
      </c>
      <c r="L257" s="237">
        <f>ROUND('Приложение № 1 2017'!D249*1.05,0)</f>
        <v>0</v>
      </c>
      <c r="M257" s="312">
        <v>0</v>
      </c>
      <c r="N257" s="239"/>
      <c r="O257" s="239" t="e">
        <f>L257/'Приложение № 1 2017'!D249</f>
        <v>#DIV/0!</v>
      </c>
    </row>
    <row r="258" spans="1:15" s="263" customFormat="1" x14ac:dyDescent="0.3">
      <c r="A258" s="271" t="s">
        <v>191</v>
      </c>
      <c r="B258" s="315">
        <v>15</v>
      </c>
      <c r="C258" s="270" t="s">
        <v>391</v>
      </c>
      <c r="D258" s="311" t="s">
        <v>386</v>
      </c>
      <c r="E258" s="261">
        <f>$E$15</f>
        <v>65.22</v>
      </c>
      <c r="F258" s="313">
        <v>1.18</v>
      </c>
      <c r="G258" s="261">
        <f t="shared" si="50"/>
        <v>76.959999999999994</v>
      </c>
      <c r="H258" s="261">
        <f t="shared" si="46"/>
        <v>289.52</v>
      </c>
      <c r="I258" s="261"/>
      <c r="J258" s="261">
        <f t="shared" si="51"/>
        <v>494.07</v>
      </c>
      <c r="K258" s="261">
        <f t="shared" si="52"/>
        <v>88.93</v>
      </c>
      <c r="L258" s="237">
        <f>ROUND('Приложение № 1 2017'!D250*1.05,0)</f>
        <v>583</v>
      </c>
      <c r="M258" s="312">
        <v>360</v>
      </c>
      <c r="N258" s="239">
        <f>L258/M258</f>
        <v>1.62</v>
      </c>
      <c r="O258" s="239">
        <f>L258/'Приложение № 1 2017'!D250</f>
        <v>1.05</v>
      </c>
    </row>
    <row r="259" spans="1:15" s="263" customFormat="1" x14ac:dyDescent="0.3">
      <c r="A259" s="271" t="s">
        <v>192</v>
      </c>
      <c r="B259" s="315">
        <v>20</v>
      </c>
      <c r="C259" s="270" t="s">
        <v>391</v>
      </c>
      <c r="D259" s="311" t="s">
        <v>386</v>
      </c>
      <c r="E259" s="261">
        <f>$E$15</f>
        <v>65.22</v>
      </c>
      <c r="F259" s="313">
        <v>1.36</v>
      </c>
      <c r="G259" s="261">
        <f t="shared" si="50"/>
        <v>88.7</v>
      </c>
      <c r="H259" s="261">
        <f t="shared" si="46"/>
        <v>333.69</v>
      </c>
      <c r="I259" s="261"/>
      <c r="J259" s="261">
        <f t="shared" si="51"/>
        <v>569.49</v>
      </c>
      <c r="K259" s="261">
        <f t="shared" si="52"/>
        <v>102.51</v>
      </c>
      <c r="L259" s="237">
        <f>ROUND('Приложение № 1 2017'!D251*1.05,0)</f>
        <v>672</v>
      </c>
      <c r="M259" s="312">
        <v>415</v>
      </c>
      <c r="N259" s="239">
        <f>L259/M259</f>
        <v>1.62</v>
      </c>
      <c r="O259" s="239">
        <f>L259/'Приложение № 1 2017'!D251</f>
        <v>1.05</v>
      </c>
    </row>
    <row r="260" spans="1:15" s="263" customFormat="1" x14ac:dyDescent="0.3">
      <c r="A260" s="271" t="s">
        <v>193</v>
      </c>
      <c r="B260" s="315">
        <v>25</v>
      </c>
      <c r="C260" s="270" t="s">
        <v>391</v>
      </c>
      <c r="D260" s="311" t="s">
        <v>386</v>
      </c>
      <c r="E260" s="261">
        <f>$E$15</f>
        <v>65.22</v>
      </c>
      <c r="F260" s="313">
        <v>1.4</v>
      </c>
      <c r="G260" s="261">
        <f t="shared" si="50"/>
        <v>91.31</v>
      </c>
      <c r="H260" s="261">
        <f t="shared" si="46"/>
        <v>343.51</v>
      </c>
      <c r="I260" s="261"/>
      <c r="J260" s="261">
        <f t="shared" si="51"/>
        <v>587.29</v>
      </c>
      <c r="K260" s="261">
        <f t="shared" si="52"/>
        <v>105.71</v>
      </c>
      <c r="L260" s="237">
        <f>ROUND('Приложение № 1 2017'!D252*1.05,0)</f>
        <v>693</v>
      </c>
      <c r="M260" s="312">
        <v>425</v>
      </c>
      <c r="N260" s="239">
        <f>L260/M260</f>
        <v>1.63</v>
      </c>
      <c r="O260" s="239">
        <f>L260/'Приложение № 1 2017'!D252</f>
        <v>1.05</v>
      </c>
    </row>
    <row r="261" spans="1:15" s="263" customFormat="1" x14ac:dyDescent="0.3">
      <c r="A261" s="271" t="s">
        <v>360</v>
      </c>
      <c r="B261" s="315">
        <v>32</v>
      </c>
      <c r="C261" s="270"/>
      <c r="D261" s="311" t="s">
        <v>386</v>
      </c>
      <c r="E261" s="261">
        <f>$E$15</f>
        <v>65.22</v>
      </c>
      <c r="F261" s="313">
        <v>1.65</v>
      </c>
      <c r="G261" s="261">
        <f t="shared" si="50"/>
        <v>107.61</v>
      </c>
      <c r="H261" s="261">
        <f t="shared" si="46"/>
        <v>404.83</v>
      </c>
      <c r="I261" s="261"/>
      <c r="J261" s="261">
        <f t="shared" si="51"/>
        <v>694.07</v>
      </c>
      <c r="K261" s="261">
        <f t="shared" si="52"/>
        <v>124.93</v>
      </c>
      <c r="L261" s="237">
        <f>ROUND('Приложение № 1 2017'!D253*1.05,0)</f>
        <v>819</v>
      </c>
      <c r="M261" s="312">
        <v>500</v>
      </c>
      <c r="N261" s="239">
        <f>L261/M261</f>
        <v>1.64</v>
      </c>
      <c r="O261" s="239">
        <f>L261/'Приложение № 1 2017'!D253</f>
        <v>1.05</v>
      </c>
    </row>
    <row r="262" spans="1:15" s="263" customFormat="1" x14ac:dyDescent="0.3">
      <c r="A262" s="271" t="s">
        <v>361</v>
      </c>
      <c r="B262" s="315" t="s">
        <v>362</v>
      </c>
      <c r="C262" s="270"/>
      <c r="D262" s="311" t="s">
        <v>386</v>
      </c>
      <c r="E262" s="261">
        <f>$E$15</f>
        <v>65.22</v>
      </c>
      <c r="F262" s="313">
        <v>2.17</v>
      </c>
      <c r="G262" s="261">
        <f t="shared" si="50"/>
        <v>141.53</v>
      </c>
      <c r="H262" s="261">
        <f t="shared" si="46"/>
        <v>532.44000000000005</v>
      </c>
      <c r="I262" s="261"/>
      <c r="J262" s="261">
        <f t="shared" si="51"/>
        <v>911.86</v>
      </c>
      <c r="K262" s="261">
        <f t="shared" si="52"/>
        <v>164.14</v>
      </c>
      <c r="L262" s="237">
        <f>ROUND('Приложение № 1 2017'!D254*1.05,0)</f>
        <v>1076</v>
      </c>
      <c r="M262" s="312">
        <v>660</v>
      </c>
      <c r="N262" s="239">
        <f>L262/M262</f>
        <v>1.63</v>
      </c>
      <c r="O262" s="239">
        <f>L262/'Приложение № 1 2017'!D254</f>
        <v>1.05</v>
      </c>
    </row>
    <row r="263" spans="1:15" ht="31.2" x14ac:dyDescent="0.3">
      <c r="A263" s="272">
        <v>224</v>
      </c>
      <c r="B263" s="248" t="s">
        <v>297</v>
      </c>
      <c r="C263" s="249"/>
      <c r="D263" s="247"/>
      <c r="E263" s="243"/>
      <c r="F263" s="316"/>
      <c r="G263" s="243">
        <f t="shared" si="50"/>
        <v>0</v>
      </c>
      <c r="H263" s="243">
        <f t="shared" si="46"/>
        <v>0</v>
      </c>
      <c r="I263" s="243"/>
      <c r="J263" s="243">
        <f t="shared" si="51"/>
        <v>0</v>
      </c>
      <c r="K263" s="243">
        <f t="shared" si="52"/>
        <v>0</v>
      </c>
      <c r="L263" s="237">
        <f>ROUND('Приложение № 1 2017'!D255*1.05,0)</f>
        <v>0</v>
      </c>
      <c r="M263" s="290">
        <v>0</v>
      </c>
      <c r="N263" s="239"/>
      <c r="O263" s="239" t="e">
        <f>L263/'Приложение № 1 2017'!D255</f>
        <v>#DIV/0!</v>
      </c>
    </row>
    <row r="264" spans="1:15" ht="31.2" x14ac:dyDescent="0.3">
      <c r="A264" s="272" t="s">
        <v>194</v>
      </c>
      <c r="B264" s="306">
        <v>15</v>
      </c>
      <c r="C264" s="268" t="s">
        <v>124</v>
      </c>
      <c r="D264" s="247" t="s">
        <v>386</v>
      </c>
      <c r="E264" s="243">
        <f>$E$15</f>
        <v>65.22</v>
      </c>
      <c r="F264" s="303">
        <v>0.43</v>
      </c>
      <c r="G264" s="243">
        <f t="shared" si="50"/>
        <v>28.04</v>
      </c>
      <c r="H264" s="243">
        <f t="shared" si="46"/>
        <v>105.49</v>
      </c>
      <c r="I264" s="243"/>
      <c r="J264" s="243">
        <f t="shared" si="51"/>
        <v>182.2</v>
      </c>
      <c r="K264" s="243">
        <f t="shared" si="52"/>
        <v>32.799999999999997</v>
      </c>
      <c r="L264" s="237">
        <f>ROUND('Приложение № 1 2017'!D256*1.05,0)</f>
        <v>215</v>
      </c>
      <c r="M264" s="290">
        <v>130</v>
      </c>
      <c r="N264" s="239">
        <f>L264/M264</f>
        <v>1.65</v>
      </c>
      <c r="O264" s="239">
        <f>L264/'Приложение № 1 2017'!D256</f>
        <v>1.05</v>
      </c>
    </row>
    <row r="265" spans="1:15" x14ac:dyDescent="0.3">
      <c r="A265" s="272" t="s">
        <v>195</v>
      </c>
      <c r="B265" s="306">
        <v>20</v>
      </c>
      <c r="C265" s="249" t="s">
        <v>391</v>
      </c>
      <c r="D265" s="247" t="s">
        <v>386</v>
      </c>
      <c r="E265" s="243">
        <f>$E$15</f>
        <v>65.22</v>
      </c>
      <c r="F265" s="303">
        <v>0.47</v>
      </c>
      <c r="G265" s="243">
        <f t="shared" si="50"/>
        <v>30.65</v>
      </c>
      <c r="H265" s="243">
        <f t="shared" si="46"/>
        <v>115.31</v>
      </c>
      <c r="I265" s="243"/>
      <c r="J265" s="243">
        <f t="shared" si="51"/>
        <v>195.76</v>
      </c>
      <c r="K265" s="243">
        <f t="shared" si="52"/>
        <v>35.24</v>
      </c>
      <c r="L265" s="237">
        <f>ROUND('Приложение № 1 2017'!D257*1.05,0)</f>
        <v>231</v>
      </c>
      <c r="M265" s="290">
        <v>145</v>
      </c>
      <c r="N265" s="239">
        <f>L265/M265</f>
        <v>1.59</v>
      </c>
      <c r="O265" s="239">
        <f>L265/'Приложение № 1 2017'!D257</f>
        <v>1.05</v>
      </c>
    </row>
    <row r="266" spans="1:15" x14ac:dyDescent="0.3">
      <c r="A266" s="272" t="s">
        <v>196</v>
      </c>
      <c r="B266" s="306">
        <v>25</v>
      </c>
      <c r="C266" s="249" t="s">
        <v>391</v>
      </c>
      <c r="D266" s="247" t="s">
        <v>386</v>
      </c>
      <c r="E266" s="243">
        <f>$E$15</f>
        <v>65.22</v>
      </c>
      <c r="F266" s="303">
        <v>0.53</v>
      </c>
      <c r="G266" s="243">
        <f t="shared" si="50"/>
        <v>34.57</v>
      </c>
      <c r="H266" s="243">
        <f t="shared" ref="H266:H293" si="53">G266*3.762</f>
        <v>130.05000000000001</v>
      </c>
      <c r="I266" s="243"/>
      <c r="J266" s="243">
        <f t="shared" si="51"/>
        <v>222.88</v>
      </c>
      <c r="K266" s="243">
        <f t="shared" si="52"/>
        <v>40.119999999999997</v>
      </c>
      <c r="L266" s="237">
        <f>ROUND('Приложение № 1 2017'!D258*1.05,0)</f>
        <v>263</v>
      </c>
      <c r="M266" s="290">
        <v>160</v>
      </c>
      <c r="N266" s="239">
        <f>L266/M266</f>
        <v>1.64</v>
      </c>
      <c r="O266" s="239">
        <f>L266/'Приложение № 1 2017'!D258</f>
        <v>1.05</v>
      </c>
    </row>
    <row r="267" spans="1:15" ht="31.2" x14ac:dyDescent="0.3">
      <c r="A267" s="272">
        <v>225</v>
      </c>
      <c r="B267" s="248" t="s">
        <v>298</v>
      </c>
      <c r="C267" s="249"/>
      <c r="D267" s="247"/>
      <c r="E267" s="243"/>
      <c r="F267" s="316"/>
      <c r="G267" s="243">
        <f t="shared" si="50"/>
        <v>0</v>
      </c>
      <c r="H267" s="243">
        <f t="shared" si="53"/>
        <v>0</v>
      </c>
      <c r="I267" s="243"/>
      <c r="J267" s="243">
        <f t="shared" si="51"/>
        <v>0</v>
      </c>
      <c r="K267" s="243">
        <f t="shared" si="52"/>
        <v>0</v>
      </c>
      <c r="L267" s="237">
        <f>ROUND('Приложение № 1 2017'!D259*1.05,0)</f>
        <v>0</v>
      </c>
      <c r="M267" s="290">
        <v>0</v>
      </c>
      <c r="N267" s="239"/>
      <c r="O267" s="239" t="e">
        <f>L267/'Приложение № 1 2017'!D259</f>
        <v>#DIV/0!</v>
      </c>
    </row>
    <row r="268" spans="1:15" ht="46.8" x14ac:dyDescent="0.3">
      <c r="A268" s="272" t="s">
        <v>197</v>
      </c>
      <c r="B268" s="306">
        <v>15</v>
      </c>
      <c r="C268" s="268" t="s">
        <v>125</v>
      </c>
      <c r="D268" s="247" t="s">
        <v>386</v>
      </c>
      <c r="E268" s="243">
        <f>$E$15</f>
        <v>65.22</v>
      </c>
      <c r="F268" s="303">
        <v>0.52</v>
      </c>
      <c r="G268" s="243">
        <f t="shared" si="50"/>
        <v>33.909999999999997</v>
      </c>
      <c r="H268" s="243">
        <f t="shared" si="53"/>
        <v>127.57</v>
      </c>
      <c r="I268" s="243"/>
      <c r="J268" s="243">
        <f t="shared" si="51"/>
        <v>217.8</v>
      </c>
      <c r="K268" s="243">
        <f t="shared" si="52"/>
        <v>39.200000000000003</v>
      </c>
      <c r="L268" s="237">
        <f>ROUND('Приложение № 1 2017'!D260*1.05,0)</f>
        <v>257</v>
      </c>
      <c r="M268" s="290">
        <v>160</v>
      </c>
      <c r="N268" s="239">
        <f>L268/M268</f>
        <v>1.61</v>
      </c>
      <c r="O268" s="239">
        <f>L268/'Приложение № 1 2017'!D260</f>
        <v>1.05</v>
      </c>
    </row>
    <row r="269" spans="1:15" x14ac:dyDescent="0.3">
      <c r="A269" s="272" t="s">
        <v>198</v>
      </c>
      <c r="B269" s="306">
        <v>20</v>
      </c>
      <c r="C269" s="249" t="s">
        <v>391</v>
      </c>
      <c r="D269" s="247" t="s">
        <v>386</v>
      </c>
      <c r="E269" s="243">
        <f>$E$15</f>
        <v>65.22</v>
      </c>
      <c r="F269" s="303">
        <v>0.6</v>
      </c>
      <c r="G269" s="243">
        <f t="shared" si="50"/>
        <v>39.130000000000003</v>
      </c>
      <c r="H269" s="243">
        <f t="shared" si="53"/>
        <v>147.21</v>
      </c>
      <c r="I269" s="243"/>
      <c r="J269" s="243">
        <f t="shared" si="51"/>
        <v>253.39</v>
      </c>
      <c r="K269" s="243">
        <f t="shared" si="52"/>
        <v>45.61</v>
      </c>
      <c r="L269" s="237">
        <f>ROUND('Приложение № 1 2017'!D261*1.05,0)</f>
        <v>299</v>
      </c>
      <c r="M269" s="290">
        <v>180</v>
      </c>
      <c r="N269" s="239">
        <f>L269/M269</f>
        <v>1.66</v>
      </c>
      <c r="O269" s="239">
        <f>L269/'Приложение № 1 2017'!D261</f>
        <v>1.05</v>
      </c>
    </row>
    <row r="270" spans="1:15" x14ac:dyDescent="0.3">
      <c r="A270" s="272" t="s">
        <v>199</v>
      </c>
      <c r="B270" s="306">
        <v>25</v>
      </c>
      <c r="C270" s="249" t="s">
        <v>391</v>
      </c>
      <c r="D270" s="247" t="s">
        <v>386</v>
      </c>
      <c r="E270" s="243">
        <f>$E$15</f>
        <v>65.22</v>
      </c>
      <c r="F270" s="303">
        <v>0.7</v>
      </c>
      <c r="G270" s="243">
        <f t="shared" si="50"/>
        <v>45.65</v>
      </c>
      <c r="H270" s="243">
        <f t="shared" si="53"/>
        <v>171.74</v>
      </c>
      <c r="I270" s="243"/>
      <c r="J270" s="243">
        <f t="shared" si="51"/>
        <v>294.07</v>
      </c>
      <c r="K270" s="243">
        <f t="shared" si="52"/>
        <v>52.93</v>
      </c>
      <c r="L270" s="237">
        <f>ROUND('Приложение № 1 2017'!D262*1.05,0)</f>
        <v>347</v>
      </c>
      <c r="M270" s="290">
        <v>215</v>
      </c>
      <c r="N270" s="239">
        <f>L270/M270</f>
        <v>1.61</v>
      </c>
      <c r="O270" s="239">
        <f>L270/'Приложение № 1 2017'!D262</f>
        <v>1.05</v>
      </c>
    </row>
    <row r="271" spans="1:15" ht="46.8" x14ac:dyDescent="0.3">
      <c r="A271" s="240" t="s">
        <v>79</v>
      </c>
      <c r="B271" s="241" t="s">
        <v>669</v>
      </c>
      <c r="C271" s="249" t="s">
        <v>408</v>
      </c>
      <c r="D271" s="247" t="s">
        <v>386</v>
      </c>
      <c r="E271" s="243">
        <f>$E$15</f>
        <v>65.22</v>
      </c>
      <c r="F271" s="303">
        <v>0.35</v>
      </c>
      <c r="G271" s="243">
        <f t="shared" si="50"/>
        <v>22.83</v>
      </c>
      <c r="H271" s="243">
        <f t="shared" si="53"/>
        <v>85.89</v>
      </c>
      <c r="I271" s="243"/>
      <c r="J271" s="243">
        <f t="shared" si="51"/>
        <v>146.61000000000001</v>
      </c>
      <c r="K271" s="243">
        <f t="shared" si="52"/>
        <v>26.39</v>
      </c>
      <c r="L271" s="237">
        <f>ROUND('Приложение № 1 2017'!D263*1.05,0)</f>
        <v>173</v>
      </c>
      <c r="M271" s="290">
        <v>105</v>
      </c>
      <c r="N271" s="239">
        <f>L271/M271</f>
        <v>1.65</v>
      </c>
      <c r="O271" s="239">
        <f>L271/'Приложение № 1 2017'!D263</f>
        <v>1.05</v>
      </c>
    </row>
    <row r="272" spans="1:15" ht="46.8" x14ac:dyDescent="0.3">
      <c r="A272" s="240" t="s">
        <v>81</v>
      </c>
      <c r="B272" s="248" t="s">
        <v>668</v>
      </c>
      <c r="C272" s="249" t="s">
        <v>391</v>
      </c>
      <c r="D272" s="247" t="s">
        <v>386</v>
      </c>
      <c r="E272" s="243">
        <f>$E$15</f>
        <v>65.22</v>
      </c>
      <c r="F272" s="303">
        <v>0.4</v>
      </c>
      <c r="G272" s="243">
        <f t="shared" si="50"/>
        <v>26.09</v>
      </c>
      <c r="H272" s="243">
        <f t="shared" si="53"/>
        <v>98.15</v>
      </c>
      <c r="I272" s="243"/>
      <c r="J272" s="243">
        <f t="shared" si="51"/>
        <v>169.49</v>
      </c>
      <c r="K272" s="243">
        <f t="shared" si="52"/>
        <v>30.51</v>
      </c>
      <c r="L272" s="237">
        <f>ROUND('Приложение № 1 2017'!D264*1.05,0)</f>
        <v>200</v>
      </c>
      <c r="M272" s="290">
        <v>120</v>
      </c>
      <c r="N272" s="239">
        <f>L272/M272</f>
        <v>1.67</v>
      </c>
      <c r="O272" s="239">
        <f>L272/'Приложение № 1 2017'!D264</f>
        <v>1.05</v>
      </c>
    </row>
    <row r="273" spans="1:15" ht="46.8" x14ac:dyDescent="0.3">
      <c r="A273" s="240" t="s">
        <v>83</v>
      </c>
      <c r="B273" s="248" t="s">
        <v>126</v>
      </c>
      <c r="C273" s="249" t="s">
        <v>408</v>
      </c>
      <c r="D273" s="247"/>
      <c r="E273" s="243"/>
      <c r="F273" s="316"/>
      <c r="G273" s="243">
        <f t="shared" si="50"/>
        <v>0</v>
      </c>
      <c r="H273" s="243">
        <f t="shared" si="53"/>
        <v>0</v>
      </c>
      <c r="I273" s="243"/>
      <c r="J273" s="243">
        <f t="shared" si="51"/>
        <v>0</v>
      </c>
      <c r="K273" s="243">
        <f t="shared" si="52"/>
        <v>0</v>
      </c>
      <c r="L273" s="237">
        <f>ROUND('Приложение № 1 2017'!D265*1.05,0)</f>
        <v>0</v>
      </c>
      <c r="M273" s="290">
        <v>0</v>
      </c>
      <c r="N273" s="239"/>
      <c r="O273" s="239" t="e">
        <f>L273/'Приложение № 1 2017'!D265</f>
        <v>#DIV/0!</v>
      </c>
    </row>
    <row r="274" spans="1:15" x14ac:dyDescent="0.3">
      <c r="A274" s="240" t="s">
        <v>200</v>
      </c>
      <c r="B274" s="306">
        <v>15</v>
      </c>
      <c r="C274" s="249" t="s">
        <v>391</v>
      </c>
      <c r="D274" s="247" t="s">
        <v>386</v>
      </c>
      <c r="E274" s="243">
        <f>$E$15</f>
        <v>65.22</v>
      </c>
      <c r="F274" s="303">
        <v>0.48</v>
      </c>
      <c r="G274" s="243">
        <f t="shared" si="50"/>
        <v>31.31</v>
      </c>
      <c r="H274" s="243">
        <f t="shared" si="53"/>
        <v>117.79</v>
      </c>
      <c r="I274" s="243"/>
      <c r="J274" s="243">
        <f t="shared" si="51"/>
        <v>200</v>
      </c>
      <c r="K274" s="243">
        <f t="shared" si="52"/>
        <v>36</v>
      </c>
      <c r="L274" s="237">
        <f>ROUND('Приложение № 1 2017'!D266*1.05,0)</f>
        <v>236</v>
      </c>
      <c r="M274" s="290">
        <v>145</v>
      </c>
      <c r="N274" s="239">
        <f>L274/M274</f>
        <v>1.63</v>
      </c>
      <c r="O274" s="239">
        <f>L274/'Приложение № 1 2017'!D266</f>
        <v>1.05</v>
      </c>
    </row>
    <row r="275" spans="1:15" x14ac:dyDescent="0.3">
      <c r="A275" s="240" t="s">
        <v>201</v>
      </c>
      <c r="B275" s="306">
        <v>20</v>
      </c>
      <c r="C275" s="249" t="s">
        <v>391</v>
      </c>
      <c r="D275" s="247" t="s">
        <v>386</v>
      </c>
      <c r="E275" s="243">
        <f>$E$15</f>
        <v>65.22</v>
      </c>
      <c r="F275" s="303">
        <v>0.52</v>
      </c>
      <c r="G275" s="243">
        <f t="shared" si="50"/>
        <v>33.909999999999997</v>
      </c>
      <c r="H275" s="243">
        <f t="shared" si="53"/>
        <v>127.57</v>
      </c>
      <c r="I275" s="243"/>
      <c r="J275" s="243">
        <f t="shared" si="51"/>
        <v>217.8</v>
      </c>
      <c r="K275" s="243">
        <f t="shared" si="52"/>
        <v>39.200000000000003</v>
      </c>
      <c r="L275" s="237">
        <f>ROUND('Приложение № 1 2017'!D267*1.05,0)</f>
        <v>257</v>
      </c>
      <c r="M275" s="290">
        <v>160</v>
      </c>
      <c r="N275" s="239">
        <f>L275/M275</f>
        <v>1.61</v>
      </c>
      <c r="O275" s="239">
        <f>L275/'Приложение № 1 2017'!D267</f>
        <v>1.05</v>
      </c>
    </row>
    <row r="276" spans="1:15" x14ac:dyDescent="0.3">
      <c r="A276" s="240" t="s">
        <v>202</v>
      </c>
      <c r="B276" s="306">
        <v>25</v>
      </c>
      <c r="C276" s="249" t="s">
        <v>391</v>
      </c>
      <c r="D276" s="247" t="s">
        <v>386</v>
      </c>
      <c r="E276" s="243">
        <f>$E$15</f>
        <v>65.22</v>
      </c>
      <c r="F276" s="303">
        <v>0.55000000000000004</v>
      </c>
      <c r="G276" s="243">
        <f t="shared" si="50"/>
        <v>35.869999999999997</v>
      </c>
      <c r="H276" s="243">
        <f t="shared" si="53"/>
        <v>134.94</v>
      </c>
      <c r="I276" s="243"/>
      <c r="J276" s="243">
        <f t="shared" si="51"/>
        <v>231.36</v>
      </c>
      <c r="K276" s="243">
        <f t="shared" si="52"/>
        <v>41.64</v>
      </c>
      <c r="L276" s="237">
        <f>ROUND('Приложение № 1 2017'!D268*1.05,0)</f>
        <v>273</v>
      </c>
      <c r="M276" s="290">
        <v>165</v>
      </c>
      <c r="N276" s="239">
        <f>L276/M276</f>
        <v>1.65</v>
      </c>
      <c r="O276" s="239">
        <f>L276/'Приложение № 1 2017'!D268</f>
        <v>1.05</v>
      </c>
    </row>
    <row r="277" spans="1:15" ht="62.4" x14ac:dyDescent="0.3">
      <c r="A277" s="240" t="s">
        <v>884</v>
      </c>
      <c r="B277" s="248" t="s">
        <v>160</v>
      </c>
      <c r="C277" s="249"/>
      <c r="D277" s="247"/>
      <c r="E277" s="243"/>
      <c r="F277" s="316"/>
      <c r="G277" s="243">
        <f t="shared" si="50"/>
        <v>0</v>
      </c>
      <c r="H277" s="243">
        <f t="shared" si="53"/>
        <v>0</v>
      </c>
      <c r="I277" s="243"/>
      <c r="J277" s="243">
        <f t="shared" si="51"/>
        <v>0</v>
      </c>
      <c r="K277" s="243">
        <f t="shared" si="52"/>
        <v>0</v>
      </c>
      <c r="L277" s="237">
        <f>ROUND('Приложение № 1 2017'!D269*1.05,0)</f>
        <v>0</v>
      </c>
      <c r="M277" s="290">
        <v>0</v>
      </c>
      <c r="N277" s="239"/>
      <c r="O277" s="239" t="e">
        <f>L277/'Приложение № 1 2017'!D269</f>
        <v>#DIV/0!</v>
      </c>
    </row>
    <row r="278" spans="1:15" x14ac:dyDescent="0.3">
      <c r="A278" s="240" t="s">
        <v>203</v>
      </c>
      <c r="B278" s="306">
        <v>15</v>
      </c>
      <c r="C278" s="249" t="s">
        <v>391</v>
      </c>
      <c r="D278" s="247" t="s">
        <v>386</v>
      </c>
      <c r="E278" s="243">
        <f t="shared" ref="E278:E284" si="54">$E$15</f>
        <v>65.22</v>
      </c>
      <c r="F278" s="303">
        <v>0.53</v>
      </c>
      <c r="G278" s="243">
        <f t="shared" si="50"/>
        <v>34.57</v>
      </c>
      <c r="H278" s="243">
        <f t="shared" si="53"/>
        <v>130.05000000000001</v>
      </c>
      <c r="I278" s="243"/>
      <c r="J278" s="243">
        <f t="shared" si="51"/>
        <v>222.88</v>
      </c>
      <c r="K278" s="243">
        <f t="shared" si="52"/>
        <v>40.119999999999997</v>
      </c>
      <c r="L278" s="237">
        <f>ROUND('Приложение № 1 2017'!D270*1.05,0)</f>
        <v>263</v>
      </c>
      <c r="M278" s="290">
        <v>160</v>
      </c>
      <c r="N278" s="239">
        <f t="shared" ref="N278:N284" si="55">L278/M278</f>
        <v>1.64</v>
      </c>
      <c r="O278" s="239">
        <f>L278/'Приложение № 1 2017'!D270</f>
        <v>1.05</v>
      </c>
    </row>
    <row r="279" spans="1:15" x14ac:dyDescent="0.3">
      <c r="A279" s="240" t="s">
        <v>204</v>
      </c>
      <c r="B279" s="306">
        <v>20</v>
      </c>
      <c r="C279" s="249" t="s">
        <v>391</v>
      </c>
      <c r="D279" s="247" t="s">
        <v>386</v>
      </c>
      <c r="E279" s="243">
        <f t="shared" si="54"/>
        <v>65.22</v>
      </c>
      <c r="F279" s="303">
        <v>0.56999999999999995</v>
      </c>
      <c r="G279" s="243">
        <f t="shared" si="50"/>
        <v>37.18</v>
      </c>
      <c r="H279" s="243">
        <f t="shared" si="53"/>
        <v>139.87</v>
      </c>
      <c r="I279" s="243"/>
      <c r="J279" s="243">
        <f t="shared" si="51"/>
        <v>240.68</v>
      </c>
      <c r="K279" s="243">
        <f t="shared" si="52"/>
        <v>43.32</v>
      </c>
      <c r="L279" s="237">
        <f>ROUND('Приложение № 1 2017'!D271*1.05,0)</f>
        <v>284</v>
      </c>
      <c r="M279" s="290">
        <v>175</v>
      </c>
      <c r="N279" s="239">
        <f t="shared" si="55"/>
        <v>1.62</v>
      </c>
      <c r="O279" s="239">
        <f>L279/'Приложение № 1 2017'!D271</f>
        <v>1.05</v>
      </c>
    </row>
    <row r="280" spans="1:15" x14ac:dyDescent="0.3">
      <c r="A280" s="240" t="s">
        <v>205</v>
      </c>
      <c r="B280" s="306">
        <v>25</v>
      </c>
      <c r="C280" s="249" t="s">
        <v>391</v>
      </c>
      <c r="D280" s="247" t="s">
        <v>386</v>
      </c>
      <c r="E280" s="243">
        <f t="shared" si="54"/>
        <v>65.22</v>
      </c>
      <c r="F280" s="303">
        <v>0.6</v>
      </c>
      <c r="G280" s="243">
        <f t="shared" si="50"/>
        <v>39.130000000000003</v>
      </c>
      <c r="H280" s="243">
        <f t="shared" si="53"/>
        <v>147.21</v>
      </c>
      <c r="I280" s="243"/>
      <c r="J280" s="243">
        <f t="shared" si="51"/>
        <v>253.39</v>
      </c>
      <c r="K280" s="243">
        <f t="shared" si="52"/>
        <v>45.61</v>
      </c>
      <c r="L280" s="237">
        <f>ROUND('Приложение № 1 2017'!D272*1.05,0)</f>
        <v>299</v>
      </c>
      <c r="M280" s="290">
        <v>180</v>
      </c>
      <c r="N280" s="239">
        <f t="shared" si="55"/>
        <v>1.66</v>
      </c>
      <c r="O280" s="239">
        <f>L280/'Приложение № 1 2017'!D272</f>
        <v>1.05</v>
      </c>
    </row>
    <row r="281" spans="1:15" ht="46.8" x14ac:dyDescent="0.3">
      <c r="A281" s="240" t="s">
        <v>885</v>
      </c>
      <c r="B281" s="248" t="s">
        <v>161</v>
      </c>
      <c r="C281" s="249" t="s">
        <v>391</v>
      </c>
      <c r="D281" s="247" t="s">
        <v>386</v>
      </c>
      <c r="E281" s="243">
        <f t="shared" si="54"/>
        <v>65.22</v>
      </c>
      <c r="F281" s="303">
        <v>0.05</v>
      </c>
      <c r="G281" s="243">
        <f t="shared" si="50"/>
        <v>3.26</v>
      </c>
      <c r="H281" s="243">
        <f t="shared" si="53"/>
        <v>12.26</v>
      </c>
      <c r="I281" s="243"/>
      <c r="J281" s="243">
        <f t="shared" si="51"/>
        <v>22.03</v>
      </c>
      <c r="K281" s="243">
        <f t="shared" si="52"/>
        <v>3.97</v>
      </c>
      <c r="L281" s="237">
        <f>ROUND('Приложение № 1 2017'!D273*1.05,0)</f>
        <v>26</v>
      </c>
      <c r="M281" s="290">
        <v>15</v>
      </c>
      <c r="N281" s="239">
        <f t="shared" si="55"/>
        <v>1.73</v>
      </c>
      <c r="O281" s="239">
        <f>L281/'Приложение № 1 2017'!D273</f>
        <v>1.04</v>
      </c>
    </row>
    <row r="282" spans="1:15" ht="31.2" x14ac:dyDescent="0.3">
      <c r="A282" s="240" t="s">
        <v>84</v>
      </c>
      <c r="B282" s="241" t="s">
        <v>254</v>
      </c>
      <c r="C282" s="249" t="s">
        <v>408</v>
      </c>
      <c r="D282" s="247" t="s">
        <v>386</v>
      </c>
      <c r="E282" s="243">
        <f t="shared" si="54"/>
        <v>65.22</v>
      </c>
      <c r="F282" s="303">
        <v>0.5</v>
      </c>
      <c r="G282" s="243">
        <f t="shared" si="50"/>
        <v>32.61</v>
      </c>
      <c r="H282" s="243">
        <f t="shared" si="53"/>
        <v>122.68</v>
      </c>
      <c r="I282" s="243"/>
      <c r="J282" s="243">
        <f t="shared" si="51"/>
        <v>209.32</v>
      </c>
      <c r="K282" s="243">
        <f t="shared" si="52"/>
        <v>37.68</v>
      </c>
      <c r="L282" s="237">
        <f>ROUND('Приложение № 1 2017'!D274*1.05,0)</f>
        <v>247</v>
      </c>
      <c r="M282" s="290">
        <v>150</v>
      </c>
      <c r="N282" s="239">
        <f t="shared" si="55"/>
        <v>1.65</v>
      </c>
      <c r="O282" s="239">
        <f>L282/'Приложение № 1 2017'!D274</f>
        <v>1.05</v>
      </c>
    </row>
    <row r="283" spans="1:15" ht="31.2" x14ac:dyDescent="0.3">
      <c r="A283" s="240" t="s">
        <v>85</v>
      </c>
      <c r="B283" s="248" t="s">
        <v>255</v>
      </c>
      <c r="C283" s="249" t="s">
        <v>391</v>
      </c>
      <c r="D283" s="247" t="s">
        <v>386</v>
      </c>
      <c r="E283" s="243">
        <f t="shared" si="54"/>
        <v>65.22</v>
      </c>
      <c r="F283" s="303">
        <v>0.93</v>
      </c>
      <c r="G283" s="243">
        <f t="shared" si="50"/>
        <v>60.65</v>
      </c>
      <c r="H283" s="243">
        <f t="shared" si="53"/>
        <v>228.17</v>
      </c>
      <c r="I283" s="243"/>
      <c r="J283" s="243">
        <f t="shared" si="51"/>
        <v>391.53</v>
      </c>
      <c r="K283" s="243">
        <f t="shared" si="52"/>
        <v>70.47</v>
      </c>
      <c r="L283" s="237">
        <f>ROUND('Приложение № 1 2017'!D275*1.05,0)</f>
        <v>462</v>
      </c>
      <c r="M283" s="290">
        <v>285</v>
      </c>
      <c r="N283" s="239">
        <f t="shared" si="55"/>
        <v>1.62</v>
      </c>
      <c r="O283" s="239">
        <f>L283/'Приложение № 1 2017'!D275</f>
        <v>1.05</v>
      </c>
    </row>
    <row r="284" spans="1:15" ht="31.2" x14ac:dyDescent="0.3">
      <c r="A284" s="240" t="s">
        <v>86</v>
      </c>
      <c r="B284" s="248" t="s">
        <v>299</v>
      </c>
      <c r="C284" s="249" t="s">
        <v>391</v>
      </c>
      <c r="D284" s="247" t="s">
        <v>386</v>
      </c>
      <c r="E284" s="243">
        <f t="shared" si="54"/>
        <v>65.22</v>
      </c>
      <c r="F284" s="303">
        <v>0.2</v>
      </c>
      <c r="G284" s="243">
        <f t="shared" si="50"/>
        <v>13.04</v>
      </c>
      <c r="H284" s="243">
        <f t="shared" si="53"/>
        <v>49.06</v>
      </c>
      <c r="I284" s="243"/>
      <c r="J284" s="243">
        <f t="shared" si="51"/>
        <v>84.75</v>
      </c>
      <c r="K284" s="243">
        <f t="shared" si="52"/>
        <v>15.25</v>
      </c>
      <c r="L284" s="237">
        <f>ROUND('Приложение № 1 2017'!D276*1.05,0)</f>
        <v>100</v>
      </c>
      <c r="M284" s="290">
        <v>60</v>
      </c>
      <c r="N284" s="239">
        <f t="shared" si="55"/>
        <v>1.67</v>
      </c>
      <c r="O284" s="239">
        <f>L284/'Приложение № 1 2017'!D276</f>
        <v>1.05</v>
      </c>
    </row>
    <row r="285" spans="1:15" x14ac:dyDescent="0.3">
      <c r="A285" s="240" t="s">
        <v>50</v>
      </c>
      <c r="B285" s="273" t="s">
        <v>300</v>
      </c>
      <c r="C285" s="249" t="s">
        <v>408</v>
      </c>
      <c r="D285" s="247"/>
      <c r="E285" s="243"/>
      <c r="F285" s="316"/>
      <c r="G285" s="243">
        <f t="shared" si="50"/>
        <v>0</v>
      </c>
      <c r="H285" s="243">
        <f t="shared" si="53"/>
        <v>0</v>
      </c>
      <c r="I285" s="243"/>
      <c r="J285" s="243">
        <f t="shared" si="51"/>
        <v>0</v>
      </c>
      <c r="K285" s="243">
        <f t="shared" si="52"/>
        <v>0</v>
      </c>
      <c r="L285" s="237">
        <f>ROUND('Приложение № 1 2017'!D277*1.05,0)</f>
        <v>0</v>
      </c>
      <c r="M285" s="290">
        <v>0</v>
      </c>
      <c r="N285" s="239"/>
      <c r="O285" s="239" t="e">
        <f>L285/'Приложение № 1 2017'!D277</f>
        <v>#DIV/0!</v>
      </c>
    </row>
    <row r="286" spans="1:15" x14ac:dyDescent="0.3">
      <c r="A286" s="240" t="s">
        <v>206</v>
      </c>
      <c r="B286" s="306">
        <v>15</v>
      </c>
      <c r="C286" s="249" t="s">
        <v>391</v>
      </c>
      <c r="D286" s="247" t="s">
        <v>386</v>
      </c>
      <c r="E286" s="243">
        <f>$E$15</f>
        <v>65.22</v>
      </c>
      <c r="F286" s="303">
        <v>0.37</v>
      </c>
      <c r="G286" s="243">
        <f t="shared" si="50"/>
        <v>24.13</v>
      </c>
      <c r="H286" s="243">
        <f t="shared" si="53"/>
        <v>90.78</v>
      </c>
      <c r="I286" s="243"/>
      <c r="J286" s="243">
        <f t="shared" si="51"/>
        <v>155.93</v>
      </c>
      <c r="K286" s="243">
        <f t="shared" si="52"/>
        <v>28.07</v>
      </c>
      <c r="L286" s="237">
        <f>ROUND('Приложение № 1 2017'!D278*1.05,0)</f>
        <v>184</v>
      </c>
      <c r="M286" s="290">
        <v>110</v>
      </c>
      <c r="N286" s="239">
        <f>L286/M286</f>
        <v>1.67</v>
      </c>
      <c r="O286" s="239">
        <f>L286/'Приложение № 1 2017'!D278</f>
        <v>1.05</v>
      </c>
    </row>
    <row r="287" spans="1:15" x14ac:dyDescent="0.3">
      <c r="A287" s="240" t="s">
        <v>207</v>
      </c>
      <c r="B287" s="306">
        <v>20</v>
      </c>
      <c r="C287" s="249" t="s">
        <v>391</v>
      </c>
      <c r="D287" s="247" t="s">
        <v>386</v>
      </c>
      <c r="E287" s="243">
        <f>$E$15</f>
        <v>65.22</v>
      </c>
      <c r="F287" s="303">
        <v>0.4</v>
      </c>
      <c r="G287" s="243">
        <f t="shared" si="50"/>
        <v>26.09</v>
      </c>
      <c r="H287" s="243">
        <f t="shared" si="53"/>
        <v>98.15</v>
      </c>
      <c r="I287" s="243"/>
      <c r="J287" s="243">
        <f t="shared" si="51"/>
        <v>169.49</v>
      </c>
      <c r="K287" s="243">
        <f t="shared" si="52"/>
        <v>30.51</v>
      </c>
      <c r="L287" s="237">
        <f>ROUND('Приложение № 1 2017'!D279*1.05,0)</f>
        <v>200</v>
      </c>
      <c r="M287" s="290">
        <v>120</v>
      </c>
      <c r="N287" s="239">
        <f>L287/M287</f>
        <v>1.67</v>
      </c>
      <c r="O287" s="239">
        <f>L287/'Приложение № 1 2017'!D279</f>
        <v>1.05</v>
      </c>
    </row>
    <row r="288" spans="1:15" x14ac:dyDescent="0.3">
      <c r="A288" s="240" t="s">
        <v>208</v>
      </c>
      <c r="B288" s="306">
        <v>25</v>
      </c>
      <c r="C288" s="249" t="s">
        <v>391</v>
      </c>
      <c r="D288" s="247" t="s">
        <v>386</v>
      </c>
      <c r="E288" s="243">
        <f>$E$15</f>
        <v>65.22</v>
      </c>
      <c r="F288" s="303">
        <v>0.45</v>
      </c>
      <c r="G288" s="243">
        <f t="shared" si="50"/>
        <v>29.35</v>
      </c>
      <c r="H288" s="243">
        <f t="shared" si="53"/>
        <v>110.41</v>
      </c>
      <c r="I288" s="243"/>
      <c r="J288" s="243">
        <f t="shared" si="51"/>
        <v>191.53</v>
      </c>
      <c r="K288" s="243">
        <f t="shared" si="52"/>
        <v>34.47</v>
      </c>
      <c r="L288" s="237">
        <f>ROUND('Приложение № 1 2017'!D280*1.05,0)</f>
        <v>226</v>
      </c>
      <c r="M288" s="290">
        <v>135</v>
      </c>
      <c r="N288" s="239">
        <f>L288/M288</f>
        <v>1.67</v>
      </c>
      <c r="O288" s="239">
        <f>L288/'Приложение № 1 2017'!D280</f>
        <v>1.05</v>
      </c>
    </row>
    <row r="289" spans="1:16" s="263" customFormat="1" x14ac:dyDescent="0.3">
      <c r="A289" s="258" t="s">
        <v>363</v>
      </c>
      <c r="B289" s="315" t="s">
        <v>364</v>
      </c>
      <c r="C289" s="270" t="s">
        <v>391</v>
      </c>
      <c r="D289" s="311" t="s">
        <v>386</v>
      </c>
      <c r="E289" s="261">
        <f>$E$15</f>
        <v>65.22</v>
      </c>
      <c r="F289" s="313">
        <v>0.65</v>
      </c>
      <c r="G289" s="261">
        <f t="shared" si="50"/>
        <v>42.39</v>
      </c>
      <c r="H289" s="261">
        <f t="shared" si="53"/>
        <v>159.47</v>
      </c>
      <c r="I289" s="261"/>
      <c r="J289" s="261">
        <f t="shared" si="51"/>
        <v>271.19</v>
      </c>
      <c r="K289" s="261">
        <f t="shared" si="52"/>
        <v>48.81</v>
      </c>
      <c r="L289" s="237">
        <f>ROUND('Приложение № 1 2017'!D281*1.05,0)</f>
        <v>320</v>
      </c>
      <c r="M289" s="317">
        <v>200</v>
      </c>
      <c r="N289" s="239">
        <f>L289/M289</f>
        <v>1.6</v>
      </c>
      <c r="O289" s="239">
        <f>L289/'Приложение № 1 2017'!D281</f>
        <v>1.05</v>
      </c>
      <c r="P289" s="318"/>
    </row>
    <row r="290" spans="1:16" x14ac:dyDescent="0.3">
      <c r="A290" s="240" t="s">
        <v>88</v>
      </c>
      <c r="B290" s="273" t="s">
        <v>301</v>
      </c>
      <c r="C290" s="249"/>
      <c r="D290" s="247"/>
      <c r="E290" s="243"/>
      <c r="F290" s="316"/>
      <c r="G290" s="243">
        <f t="shared" si="50"/>
        <v>0</v>
      </c>
      <c r="H290" s="243">
        <f t="shared" si="53"/>
        <v>0</v>
      </c>
      <c r="I290" s="243"/>
      <c r="J290" s="243">
        <f t="shared" si="51"/>
        <v>0</v>
      </c>
      <c r="K290" s="243">
        <f t="shared" si="52"/>
        <v>0</v>
      </c>
      <c r="L290" s="237">
        <f>ROUND('Приложение № 1 2017'!D282*1.05,0)</f>
        <v>0</v>
      </c>
      <c r="M290" s="290">
        <v>0</v>
      </c>
      <c r="N290" s="239"/>
      <c r="O290" s="239" t="e">
        <f>L290/'Приложение № 1 2017'!D282</f>
        <v>#DIV/0!</v>
      </c>
    </row>
    <row r="291" spans="1:16" x14ac:dyDescent="0.3">
      <c r="A291" s="240" t="s">
        <v>209</v>
      </c>
      <c r="B291" s="306">
        <v>15</v>
      </c>
      <c r="C291" s="249" t="s">
        <v>391</v>
      </c>
      <c r="D291" s="247" t="s">
        <v>386</v>
      </c>
      <c r="E291" s="243">
        <f>$E$15</f>
        <v>65.22</v>
      </c>
      <c r="F291" s="303">
        <v>0.52</v>
      </c>
      <c r="G291" s="243">
        <f t="shared" si="50"/>
        <v>33.909999999999997</v>
      </c>
      <c r="H291" s="243">
        <f t="shared" si="53"/>
        <v>127.57</v>
      </c>
      <c r="I291" s="243"/>
      <c r="J291" s="243">
        <f t="shared" si="51"/>
        <v>217.8</v>
      </c>
      <c r="K291" s="243">
        <f t="shared" si="52"/>
        <v>39.200000000000003</v>
      </c>
      <c r="L291" s="237">
        <f>ROUND('Приложение № 1 2017'!D283*1.05,0)</f>
        <v>257</v>
      </c>
      <c r="M291" s="290">
        <v>160</v>
      </c>
      <c r="N291" s="239">
        <f>L291/M291</f>
        <v>1.61</v>
      </c>
      <c r="O291" s="239">
        <f>L291/'Приложение № 1 2017'!D283</f>
        <v>1.05</v>
      </c>
    </row>
    <row r="292" spans="1:16" x14ac:dyDescent="0.3">
      <c r="A292" s="240" t="s">
        <v>210</v>
      </c>
      <c r="B292" s="306">
        <v>20</v>
      </c>
      <c r="C292" s="249" t="s">
        <v>391</v>
      </c>
      <c r="D292" s="247" t="s">
        <v>386</v>
      </c>
      <c r="E292" s="243">
        <f>$E$15</f>
        <v>65.22</v>
      </c>
      <c r="F292" s="303">
        <v>0.55000000000000004</v>
      </c>
      <c r="G292" s="243">
        <f t="shared" si="50"/>
        <v>35.869999999999997</v>
      </c>
      <c r="H292" s="243">
        <f t="shared" si="53"/>
        <v>134.94</v>
      </c>
      <c r="I292" s="243"/>
      <c r="J292" s="243">
        <f t="shared" si="51"/>
        <v>231.36</v>
      </c>
      <c r="K292" s="243">
        <f t="shared" si="52"/>
        <v>41.64</v>
      </c>
      <c r="L292" s="237">
        <f>ROUND('Приложение № 1 2017'!D284*1.05,0)</f>
        <v>273</v>
      </c>
      <c r="M292" s="290">
        <v>165</v>
      </c>
      <c r="N292" s="239">
        <f>L292/M292</f>
        <v>1.65</v>
      </c>
      <c r="O292" s="239">
        <f>L292/'Приложение № 1 2017'!D284</f>
        <v>1.05</v>
      </c>
    </row>
    <row r="293" spans="1:16" x14ac:dyDescent="0.3">
      <c r="A293" s="240" t="s">
        <v>211</v>
      </c>
      <c r="B293" s="306">
        <v>25</v>
      </c>
      <c r="C293" s="249" t="s">
        <v>391</v>
      </c>
      <c r="D293" s="247" t="s">
        <v>386</v>
      </c>
      <c r="E293" s="243">
        <f>$E$15</f>
        <v>65.22</v>
      </c>
      <c r="F293" s="303">
        <v>0.7</v>
      </c>
      <c r="G293" s="243">
        <f t="shared" si="50"/>
        <v>45.65</v>
      </c>
      <c r="H293" s="243">
        <f t="shared" si="53"/>
        <v>171.74</v>
      </c>
      <c r="I293" s="243"/>
      <c r="J293" s="243">
        <f t="shared" si="51"/>
        <v>294.07</v>
      </c>
      <c r="K293" s="243">
        <f t="shared" si="52"/>
        <v>52.93</v>
      </c>
      <c r="L293" s="237">
        <f>ROUND('Приложение № 1 2017'!D285*1.05,0)</f>
        <v>347</v>
      </c>
      <c r="M293" s="290">
        <v>215</v>
      </c>
      <c r="N293" s="239">
        <f>L293/M293</f>
        <v>1.61</v>
      </c>
      <c r="O293" s="239">
        <f>L293/'Приложение № 1 2017'!D285</f>
        <v>1.05</v>
      </c>
    </row>
    <row r="294" spans="1:16" s="232" customFormat="1" ht="31.2" x14ac:dyDescent="0.3">
      <c r="A294" s="274">
        <f>'Приложение № 1 2017'!A286</f>
        <v>236</v>
      </c>
      <c r="B294" s="275" t="str">
        <f>'Приложение № 1 2017'!B286</f>
        <v>Установка гибкого шланга, крана диаметром 15 мм (с учетом стоимости шланга, крана)</v>
      </c>
      <c r="C294" s="249" t="str">
        <f>'Приложение № 1 2017'!C286</f>
        <v>шланг, кран</v>
      </c>
      <c r="D294" s="278"/>
      <c r="E294" s="243"/>
      <c r="F294" s="276"/>
      <c r="G294" s="243"/>
      <c r="H294" s="243"/>
      <c r="I294" s="276"/>
      <c r="J294" s="319"/>
      <c r="K294" s="276"/>
      <c r="L294" s="244">
        <f>MROUND(M294*1.1,5)</f>
        <v>0</v>
      </c>
      <c r="M294" s="290"/>
      <c r="N294" s="239"/>
      <c r="O294" s="239" t="e">
        <f>L294/'Приложение № 1 2017'!D286</f>
        <v>#DIV/0!</v>
      </c>
    </row>
    <row r="295" spans="1:16" s="232" customFormat="1" ht="31.2" x14ac:dyDescent="0.3">
      <c r="A295" s="274" t="str">
        <f>'Приложение № 1 2017'!A287</f>
        <v>236.1</v>
      </c>
      <c r="B295" s="320" t="str">
        <f>'Приложение № 1 2017'!B287</f>
        <v>подводка гибкая "Виткос" длиной 60 - 80 см гайка/гайка</v>
      </c>
      <c r="C295" s="249" t="str">
        <f>'Приложение № 1 2017'!C287</f>
        <v>"</v>
      </c>
      <c r="D295" s="278"/>
      <c r="E295" s="243"/>
      <c r="F295" s="276"/>
      <c r="G295" s="243"/>
      <c r="H295" s="243"/>
      <c r="I295" s="276"/>
      <c r="J295" s="321">
        <f>'2009 (Прил2) (2)'!L12</f>
        <v>741.53</v>
      </c>
      <c r="K295" s="321">
        <f>'2009 (Прил2) (2)'!M12</f>
        <v>133.47</v>
      </c>
      <c r="L295" s="244">
        <f t="shared" ref="L295:L308" si="56">J295+K295</f>
        <v>875</v>
      </c>
      <c r="M295" s="290">
        <v>645</v>
      </c>
      <c r="N295" s="239">
        <f t="shared" ref="N295:N308" si="57">L295/M295</f>
        <v>1.36</v>
      </c>
      <c r="O295" s="239">
        <f>L295/'Приложение № 1 2017'!D287</f>
        <v>0.93</v>
      </c>
    </row>
    <row r="296" spans="1:16" s="232" customFormat="1" ht="31.2" x14ac:dyDescent="0.3">
      <c r="A296" s="274" t="str">
        <f>'Приложение № 1 2017'!A288</f>
        <v>236.2</v>
      </c>
      <c r="B296" s="320" t="str">
        <f>'Приложение № 1 2017'!B288</f>
        <v>подводка гибкая "Виткос"  длиной 100 - 120 см гайка/гайка</v>
      </c>
      <c r="C296" s="249" t="str">
        <f>'Приложение № 1 2017'!C288</f>
        <v>"</v>
      </c>
      <c r="D296" s="278"/>
      <c r="E296" s="243"/>
      <c r="F296" s="276"/>
      <c r="G296" s="243"/>
      <c r="H296" s="243"/>
      <c r="I296" s="276"/>
      <c r="J296" s="321">
        <f>'2009 (Прил2) (2)'!L13</f>
        <v>766.95</v>
      </c>
      <c r="K296" s="321">
        <f>'2009 (Прил2) (2)'!M13</f>
        <v>138.05000000000001</v>
      </c>
      <c r="L296" s="244">
        <f t="shared" si="56"/>
        <v>905</v>
      </c>
      <c r="M296" s="290">
        <v>675</v>
      </c>
      <c r="N296" s="239">
        <f t="shared" si="57"/>
        <v>1.34</v>
      </c>
      <c r="O296" s="239">
        <f>L296/'Приложение № 1 2017'!D288</f>
        <v>0.93</v>
      </c>
    </row>
    <row r="297" spans="1:16" s="232" customFormat="1" ht="31.2" x14ac:dyDescent="0.3">
      <c r="A297" s="274" t="str">
        <f>'Приложение № 1 2017'!A289</f>
        <v>236.3</v>
      </c>
      <c r="B297" s="320" t="str">
        <f>'Приложение № 1 2017'!B289</f>
        <v>подводка гибкая "Виткос"  длиной 150 см гайка/гайка</v>
      </c>
      <c r="C297" s="249" t="str">
        <f>'Приложение № 1 2017'!C289</f>
        <v>"</v>
      </c>
      <c r="D297" s="278"/>
      <c r="E297" s="243"/>
      <c r="F297" s="276"/>
      <c r="G297" s="243"/>
      <c r="H297" s="243"/>
      <c r="I297" s="276"/>
      <c r="J297" s="321">
        <f>'2009 (Прил2) (2)'!L14</f>
        <v>843.22</v>
      </c>
      <c r="K297" s="321">
        <f>'2009 (Прил2) (2)'!M14</f>
        <v>151.78</v>
      </c>
      <c r="L297" s="244">
        <f t="shared" si="56"/>
        <v>995</v>
      </c>
      <c r="M297" s="290">
        <v>765</v>
      </c>
      <c r="N297" s="239">
        <f t="shared" si="57"/>
        <v>1.3</v>
      </c>
      <c r="O297" s="239">
        <f>L297/'Приложение № 1 2017'!D289</f>
        <v>0.93</v>
      </c>
    </row>
    <row r="298" spans="1:16" s="232" customFormat="1" ht="31.2" x14ac:dyDescent="0.3">
      <c r="A298" s="274" t="str">
        <f>'Приложение № 1 2017'!A290</f>
        <v>236.4</v>
      </c>
      <c r="B298" s="320" t="str">
        <f>'Приложение № 1 2017'!B290</f>
        <v>подводка гибкая "Виткос"  длиной 60 - 80 см гайка/штуцер 1/2</v>
      </c>
      <c r="C298" s="249" t="str">
        <f>'Приложение № 1 2017'!C290</f>
        <v>"</v>
      </c>
      <c r="D298" s="278"/>
      <c r="E298" s="243"/>
      <c r="F298" s="276"/>
      <c r="G298" s="243"/>
      <c r="H298" s="243"/>
      <c r="I298" s="276"/>
      <c r="J298" s="321">
        <f>'2009 (Прил2) (2)'!L15</f>
        <v>724.58</v>
      </c>
      <c r="K298" s="321">
        <f>'2009 (Прил2) (2)'!M15</f>
        <v>130.41999999999999</v>
      </c>
      <c r="L298" s="244">
        <f t="shared" si="56"/>
        <v>855</v>
      </c>
      <c r="M298" s="290">
        <v>625</v>
      </c>
      <c r="N298" s="239">
        <f t="shared" si="57"/>
        <v>1.37</v>
      </c>
      <c r="O298" s="239">
        <f>L298/'Приложение № 1 2017'!D290</f>
        <v>0.93</v>
      </c>
    </row>
    <row r="299" spans="1:16" s="232" customFormat="1" ht="31.2" x14ac:dyDescent="0.3">
      <c r="A299" s="274" t="str">
        <f>'Приложение № 1 2017'!A291</f>
        <v>236.5</v>
      </c>
      <c r="B299" s="320" t="str">
        <f>'Приложение № 1 2017'!B291</f>
        <v>подводка гибкая "Виткос"  длиной 100 - 120 см гайка/штуцер 1/2</v>
      </c>
      <c r="C299" s="249" t="str">
        <f>'Приложение № 1 2017'!C291</f>
        <v>"</v>
      </c>
      <c r="D299" s="278"/>
      <c r="E299" s="243"/>
      <c r="F299" s="276"/>
      <c r="G299" s="243"/>
      <c r="H299" s="243"/>
      <c r="I299" s="276"/>
      <c r="J299" s="321">
        <f>'2009 (Прил2) (2)'!L16</f>
        <v>741.53</v>
      </c>
      <c r="K299" s="321">
        <f>'2009 (Прил2) (2)'!M16</f>
        <v>133.47</v>
      </c>
      <c r="L299" s="244">
        <f t="shared" si="56"/>
        <v>875</v>
      </c>
      <c r="M299" s="290">
        <v>650</v>
      </c>
      <c r="N299" s="239">
        <f t="shared" si="57"/>
        <v>1.35</v>
      </c>
      <c r="O299" s="239">
        <f>L299/'Приложение № 1 2017'!D291</f>
        <v>0.93</v>
      </c>
    </row>
    <row r="300" spans="1:16" s="232" customFormat="1" ht="31.2" x14ac:dyDescent="0.3">
      <c r="A300" s="274" t="str">
        <f>'Приложение № 1 2017'!A292</f>
        <v>236.6</v>
      </c>
      <c r="B300" s="320" t="str">
        <f>'Приложение № 1 2017'!B292</f>
        <v>подводка гибкая  "Виткос" длиной 150 гайка/штуцер 1/2</v>
      </c>
      <c r="C300" s="249" t="str">
        <f>'Приложение № 1 2017'!C292</f>
        <v>"</v>
      </c>
      <c r="D300" s="278"/>
      <c r="E300" s="243"/>
      <c r="F300" s="276"/>
      <c r="G300" s="243"/>
      <c r="H300" s="243"/>
      <c r="I300" s="276"/>
      <c r="J300" s="321">
        <f>'2009 (Прил2) (2)'!L17</f>
        <v>817.8</v>
      </c>
      <c r="K300" s="321">
        <f>'2009 (Прил2) (2)'!M17</f>
        <v>147.19999999999999</v>
      </c>
      <c r="L300" s="244">
        <f t="shared" si="56"/>
        <v>965</v>
      </c>
      <c r="M300" s="290">
        <v>735</v>
      </c>
      <c r="N300" s="239">
        <f t="shared" si="57"/>
        <v>1.31</v>
      </c>
      <c r="O300" s="239">
        <f>L300/'Приложение № 1 2017'!D292</f>
        <v>0.93</v>
      </c>
    </row>
    <row r="301" spans="1:16" s="232" customFormat="1" ht="31.2" x14ac:dyDescent="0.3">
      <c r="A301" s="274" t="str">
        <f>'Приложение № 1 2017'!A293</f>
        <v>236.7</v>
      </c>
      <c r="B301" s="320" t="str">
        <f>'Приложение № 1 2017'!B293</f>
        <v>рукав газовый "TUBOFLEX" длиной 100-120 см гайка/гайка 1/2 (гайка/штуцер 1/2)</v>
      </c>
      <c r="C301" s="249" t="str">
        <f>'Приложение № 1 2017'!C293</f>
        <v>"</v>
      </c>
      <c r="D301" s="278"/>
      <c r="E301" s="243"/>
      <c r="F301" s="276"/>
      <c r="G301" s="243"/>
      <c r="H301" s="243"/>
      <c r="I301" s="276"/>
      <c r="J301" s="321">
        <f>'2009 (Прил2) (2)'!L18</f>
        <v>669.49</v>
      </c>
      <c r="K301" s="321">
        <f>'2009 (Прил2) (2)'!M18</f>
        <v>120.51</v>
      </c>
      <c r="L301" s="244">
        <f t="shared" si="56"/>
        <v>790</v>
      </c>
      <c r="M301" s="290">
        <v>565</v>
      </c>
      <c r="N301" s="239">
        <f t="shared" si="57"/>
        <v>1.4</v>
      </c>
      <c r="O301" s="239">
        <f>L301/'Приложение № 1 2017'!D293</f>
        <v>0.92</v>
      </c>
    </row>
    <row r="302" spans="1:16" s="232" customFormat="1" ht="31.2" x14ac:dyDescent="0.3">
      <c r="A302" s="274" t="str">
        <f>'Приложение № 1 2017'!A294</f>
        <v>236.8</v>
      </c>
      <c r="B302" s="320" t="str">
        <f>'Приложение № 1 2017'!B294</f>
        <v>рукав газовый "TUBOFLEX" длиной 150 см гайка/гайка 1/2 (гайка/штуцер 1/2)</v>
      </c>
      <c r="C302" s="249" t="str">
        <f>'Приложение № 1 2017'!C294</f>
        <v>"</v>
      </c>
      <c r="D302" s="278"/>
      <c r="E302" s="243"/>
      <c r="F302" s="276"/>
      <c r="G302" s="243"/>
      <c r="H302" s="243"/>
      <c r="I302" s="276"/>
      <c r="J302" s="321">
        <f>'2009 (Прил2) (2)'!L19</f>
        <v>682.2</v>
      </c>
      <c r="K302" s="321">
        <f>'2009 (Прил2) (2)'!M19</f>
        <v>122.8</v>
      </c>
      <c r="L302" s="244">
        <f t="shared" si="56"/>
        <v>805</v>
      </c>
      <c r="M302" s="290">
        <v>575</v>
      </c>
      <c r="N302" s="239">
        <f t="shared" si="57"/>
        <v>1.4</v>
      </c>
      <c r="O302" s="239">
        <f>L302/'Приложение № 1 2017'!D294</f>
        <v>0.93</v>
      </c>
    </row>
    <row r="303" spans="1:16" s="232" customFormat="1" ht="31.2" x14ac:dyDescent="0.3">
      <c r="A303" s="274" t="str">
        <f>'Приложение № 1 2017'!A295</f>
        <v>236.9</v>
      </c>
      <c r="B303" s="320" t="str">
        <f>'Приложение № 1 2017'!B295</f>
        <v>рукав газовый "TUBOFLEX" длиной 180-200 см гайка/гайка 1/2 (гайка/штуцер 1/2)</v>
      </c>
      <c r="C303" s="249" t="str">
        <f>'Приложение № 1 2017'!C295</f>
        <v>"</v>
      </c>
      <c r="D303" s="278"/>
      <c r="E303" s="243"/>
      <c r="F303" s="276"/>
      <c r="G303" s="243"/>
      <c r="H303" s="243"/>
      <c r="I303" s="276"/>
      <c r="J303" s="321">
        <f>'2009 (Прил2) (2)'!L20</f>
        <v>699.15</v>
      </c>
      <c r="K303" s="321">
        <f>'2009 (Прил2) (2)'!M20</f>
        <v>125.85</v>
      </c>
      <c r="L303" s="244">
        <f t="shared" si="56"/>
        <v>825</v>
      </c>
      <c r="M303" s="290">
        <v>600</v>
      </c>
      <c r="N303" s="239">
        <f t="shared" si="57"/>
        <v>1.38</v>
      </c>
      <c r="O303" s="239">
        <f>L303/'Приложение № 1 2017'!D295</f>
        <v>0.93</v>
      </c>
    </row>
    <row r="304" spans="1:16" s="232" customFormat="1" ht="31.2" x14ac:dyDescent="0.3">
      <c r="A304" s="274" t="str">
        <f>'Приложение № 1 2017'!A296</f>
        <v>236.10</v>
      </c>
      <c r="B304" s="320" t="str">
        <f>'Приложение № 1 2017'!B296</f>
        <v xml:space="preserve">сильфон 1/2" "KUZUFLEX" длиной 100 см гайка/гайка </v>
      </c>
      <c r="C304" s="249" t="str">
        <f>'Приложение № 1 2017'!C296</f>
        <v>"</v>
      </c>
      <c r="D304" s="278"/>
      <c r="E304" s="243"/>
      <c r="F304" s="276"/>
      <c r="G304" s="243"/>
      <c r="H304" s="243"/>
      <c r="I304" s="276"/>
      <c r="J304" s="321">
        <f>'2009 (Прил2) (2)'!L21</f>
        <v>665.25</v>
      </c>
      <c r="K304" s="321">
        <f>'2009 (Прил2) (2)'!M21</f>
        <v>119.75</v>
      </c>
      <c r="L304" s="244">
        <f t="shared" si="56"/>
        <v>785</v>
      </c>
      <c r="M304" s="290">
        <v>555</v>
      </c>
      <c r="N304" s="239">
        <f t="shared" si="57"/>
        <v>1.41</v>
      </c>
      <c r="O304" s="239">
        <f>L304/'Приложение № 1 2017'!D296</f>
        <v>0.93</v>
      </c>
    </row>
    <row r="305" spans="1:15" s="232" customFormat="1" ht="31.2" x14ac:dyDescent="0.3">
      <c r="A305" s="274" t="str">
        <f>'Приложение № 1 2017'!A297</f>
        <v>236.11</v>
      </c>
      <c r="B305" s="320" t="str">
        <f>'Приложение № 1 2017'!B297</f>
        <v xml:space="preserve">сильфон 1/2" "KUZUFLEX" длиной 120 см гайка/гайка (гайка/штуцер) </v>
      </c>
      <c r="C305" s="249" t="str">
        <f>'Приложение № 1 2017'!C297</f>
        <v>"</v>
      </c>
      <c r="D305" s="278"/>
      <c r="E305" s="243"/>
      <c r="F305" s="276"/>
      <c r="G305" s="243"/>
      <c r="H305" s="243"/>
      <c r="I305" s="276"/>
      <c r="J305" s="321">
        <f>'2009 (Прил2) (2)'!L22</f>
        <v>669.49</v>
      </c>
      <c r="K305" s="321">
        <f>'2009 (Прил2) (2)'!M22</f>
        <v>120.51</v>
      </c>
      <c r="L305" s="244">
        <f t="shared" si="56"/>
        <v>790</v>
      </c>
      <c r="M305" s="290">
        <v>565</v>
      </c>
      <c r="N305" s="239">
        <f t="shared" si="57"/>
        <v>1.4</v>
      </c>
      <c r="O305" s="239">
        <f>L305/'Приложение № 1 2017'!D297</f>
        <v>0.92</v>
      </c>
    </row>
    <row r="306" spans="1:15" s="232" customFormat="1" ht="31.2" x14ac:dyDescent="0.3">
      <c r="A306" s="274" t="str">
        <f>'Приложение № 1 2017'!A298</f>
        <v>236.12</v>
      </c>
      <c r="B306" s="320" t="str">
        <f>'Приложение № 1 2017'!B298</f>
        <v xml:space="preserve">сильфон 1/2" "KUZUFLEX" длиной 150 см гайка/гайка (гайка/штуцер) </v>
      </c>
      <c r="C306" s="249" t="str">
        <f>'Приложение № 1 2017'!C298</f>
        <v>"</v>
      </c>
      <c r="D306" s="278"/>
      <c r="E306" s="243"/>
      <c r="F306" s="276"/>
      <c r="G306" s="243"/>
      <c r="H306" s="243"/>
      <c r="I306" s="276"/>
      <c r="J306" s="321">
        <f>'2009 (Прил2) (2)'!L23</f>
        <v>682.2</v>
      </c>
      <c r="K306" s="321">
        <f>'2009 (Прил2) (2)'!M23</f>
        <v>122.8</v>
      </c>
      <c r="L306" s="244">
        <f t="shared" si="56"/>
        <v>805</v>
      </c>
      <c r="M306" s="290">
        <v>575</v>
      </c>
      <c r="N306" s="239">
        <f t="shared" si="57"/>
        <v>1.4</v>
      </c>
      <c r="O306" s="239">
        <f>L306/'Приложение № 1 2017'!D298</f>
        <v>0.93</v>
      </c>
    </row>
    <row r="307" spans="1:15" s="232" customFormat="1" ht="31.2" x14ac:dyDescent="0.3">
      <c r="A307" s="274" t="str">
        <f>'Приложение № 1 2017'!A299</f>
        <v>236.13</v>
      </c>
      <c r="B307" s="320" t="str">
        <f>'Приложение № 1 2017'!B299</f>
        <v xml:space="preserve">сильфон 1/2" "KUZUFLEX" длиной 180 см гайка/гайка (гайка/штуцер) </v>
      </c>
      <c r="C307" s="249" t="str">
        <f>'Приложение № 1 2017'!C299</f>
        <v>"</v>
      </c>
      <c r="D307" s="278"/>
      <c r="E307" s="243"/>
      <c r="F307" s="276"/>
      <c r="G307" s="243"/>
      <c r="H307" s="243"/>
      <c r="I307" s="276"/>
      <c r="J307" s="321">
        <f>'2009 (Прил2) (2)'!L24</f>
        <v>690.68</v>
      </c>
      <c r="K307" s="321">
        <f>'2009 (Прил2) (2)'!M24</f>
        <v>124.32</v>
      </c>
      <c r="L307" s="244">
        <f t="shared" si="56"/>
        <v>815</v>
      </c>
      <c r="M307" s="290">
        <v>590</v>
      </c>
      <c r="N307" s="239">
        <f t="shared" si="57"/>
        <v>1.38</v>
      </c>
      <c r="O307" s="239">
        <f>L307/'Приложение № 1 2017'!D299</f>
        <v>0.93</v>
      </c>
    </row>
    <row r="308" spans="1:15" s="232" customFormat="1" ht="31.2" x14ac:dyDescent="0.3">
      <c r="A308" s="274" t="str">
        <f>'Приложение № 1 2017'!A300</f>
        <v>236.14</v>
      </c>
      <c r="B308" s="320" t="str">
        <f>'Приложение № 1 2017'!B300</f>
        <v xml:space="preserve">сильфон 1/2" "KUZUFLEX" длиной 200 см гайка/гайка (гайка/штуцер) </v>
      </c>
      <c r="C308" s="249" t="str">
        <f>'Приложение № 1 2017'!C300</f>
        <v>"</v>
      </c>
      <c r="D308" s="278"/>
      <c r="E308" s="243"/>
      <c r="F308" s="276"/>
      <c r="G308" s="243"/>
      <c r="H308" s="243"/>
      <c r="I308" s="276"/>
      <c r="J308" s="321">
        <f>'2009 (Прил2) (2)'!L25</f>
        <v>699.15</v>
      </c>
      <c r="K308" s="321">
        <f>'2009 (Прил2) (2)'!M25</f>
        <v>125.85</v>
      </c>
      <c r="L308" s="244">
        <f t="shared" si="56"/>
        <v>825</v>
      </c>
      <c r="M308" s="290">
        <v>600</v>
      </c>
      <c r="N308" s="239">
        <f t="shared" si="57"/>
        <v>1.38</v>
      </c>
      <c r="O308" s="239">
        <f>L308/'Приложение № 1 2017'!D300</f>
        <v>0.93</v>
      </c>
    </row>
    <row r="309" spans="1:15" s="232" customFormat="1" ht="31.2" x14ac:dyDescent="0.3">
      <c r="A309" s="274">
        <f>'Приложение № 1 2017'!A301</f>
        <v>237</v>
      </c>
      <c r="B309" s="275" t="str">
        <f>'Приложение № 1 2017'!B301</f>
        <v>Установка гибкого шланга, крана диаметром 20 мм (с учетом стоимости шланга, крана)</v>
      </c>
      <c r="C309" s="249" t="str">
        <f>'Приложение № 1 2017'!C301</f>
        <v>шланг, кран</v>
      </c>
      <c r="D309" s="278"/>
      <c r="E309" s="243"/>
      <c r="F309" s="276"/>
      <c r="G309" s="243"/>
      <c r="H309" s="243"/>
      <c r="I309" s="276"/>
      <c r="J309" s="276"/>
      <c r="K309" s="276"/>
      <c r="L309" s="244">
        <f>MROUND(M309*1.1,5)</f>
        <v>0</v>
      </c>
      <c r="M309" s="292"/>
      <c r="N309" s="239"/>
      <c r="O309" s="239" t="e">
        <f>L309/'Приложение № 1 2017'!D301</f>
        <v>#DIV/0!</v>
      </c>
    </row>
    <row r="310" spans="1:15" s="232" customFormat="1" ht="31.2" x14ac:dyDescent="0.3">
      <c r="A310" s="274" t="str">
        <f>'Приложение № 1 2017'!A302</f>
        <v>237.1</v>
      </c>
      <c r="B310" s="320" t="str">
        <f>'Приложение № 1 2017'!B302</f>
        <v>подводка гибкая "Виткос"  длиной 60 - 80 см гайка/гайка</v>
      </c>
      <c r="C310" s="249" t="str">
        <f>'Приложение № 1 2017'!C302</f>
        <v>"</v>
      </c>
      <c r="D310" s="278"/>
      <c r="E310" s="243"/>
      <c r="F310" s="276"/>
      <c r="G310" s="243"/>
      <c r="H310" s="243"/>
      <c r="I310" s="276"/>
      <c r="J310" s="243">
        <f>'2009 (Прил2) (2)'!L27</f>
        <v>805.08</v>
      </c>
      <c r="K310" s="243">
        <f>'2009 (Прил2) (2)'!M27</f>
        <v>144.91999999999999</v>
      </c>
      <c r="L310" s="244">
        <f t="shared" ref="L310:L323" si="58">J310+K310</f>
        <v>950</v>
      </c>
      <c r="M310" s="290">
        <v>705</v>
      </c>
      <c r="N310" s="239">
        <f t="shared" ref="N310:N323" si="59">L310/M310</f>
        <v>1.35</v>
      </c>
      <c r="O310" s="239">
        <f>L310/'Приложение № 1 2017'!D302</f>
        <v>0.96</v>
      </c>
    </row>
    <row r="311" spans="1:15" s="232" customFormat="1" ht="31.2" x14ac:dyDescent="0.3">
      <c r="A311" s="274" t="str">
        <f>'Приложение № 1 2017'!A303</f>
        <v>237.2</v>
      </c>
      <c r="B311" s="320" t="str">
        <f>'Приложение № 1 2017'!B303</f>
        <v>подводка гибкая "Виткос"  длиной 100 - 120 см гайка/гайка</v>
      </c>
      <c r="C311" s="249" t="str">
        <f>'Приложение № 1 2017'!C303</f>
        <v>"</v>
      </c>
      <c r="D311" s="278"/>
      <c r="E311" s="243"/>
      <c r="F311" s="276"/>
      <c r="G311" s="243"/>
      <c r="H311" s="243"/>
      <c r="I311" s="276"/>
      <c r="J311" s="243">
        <f>'2009 (Прил2) (2)'!L28</f>
        <v>830.51</v>
      </c>
      <c r="K311" s="243">
        <f>'2009 (Прил2) (2)'!M28</f>
        <v>149.49</v>
      </c>
      <c r="L311" s="244">
        <f t="shared" si="58"/>
        <v>980</v>
      </c>
      <c r="M311" s="290">
        <v>735</v>
      </c>
      <c r="N311" s="239">
        <f t="shared" si="59"/>
        <v>1.33</v>
      </c>
      <c r="O311" s="239">
        <f>L311/'Приложение № 1 2017'!D303</f>
        <v>0.97</v>
      </c>
    </row>
    <row r="312" spans="1:15" s="232" customFormat="1" ht="31.2" x14ac:dyDescent="0.3">
      <c r="A312" s="274" t="str">
        <f>'Приложение № 1 2017'!A304</f>
        <v>237.3</v>
      </c>
      <c r="B312" s="320" t="str">
        <f>'Приложение № 1 2017'!B304</f>
        <v>подводка гибкая "Виткос"  длиной150 см гайка/гайка</v>
      </c>
      <c r="C312" s="249" t="str">
        <f>'Приложение № 1 2017'!C304</f>
        <v>"</v>
      </c>
      <c r="D312" s="278"/>
      <c r="E312" s="243"/>
      <c r="F312" s="276"/>
      <c r="G312" s="243"/>
      <c r="H312" s="243"/>
      <c r="I312" s="276"/>
      <c r="J312" s="243">
        <f>'2009 (Прил2) (2)'!L29</f>
        <v>906.78</v>
      </c>
      <c r="K312" s="243">
        <f>'2009 (Прил2) (2)'!M29</f>
        <v>163.22</v>
      </c>
      <c r="L312" s="244">
        <f t="shared" si="58"/>
        <v>1070</v>
      </c>
      <c r="M312" s="290">
        <v>825</v>
      </c>
      <c r="N312" s="239">
        <f t="shared" si="59"/>
        <v>1.3</v>
      </c>
      <c r="O312" s="239">
        <f>L312/'Приложение № 1 2017'!D304</f>
        <v>0.96</v>
      </c>
    </row>
    <row r="313" spans="1:15" s="232" customFormat="1" ht="31.2" x14ac:dyDescent="0.3">
      <c r="A313" s="274" t="str">
        <f>'Приложение № 1 2017'!A305</f>
        <v>237.4</v>
      </c>
      <c r="B313" s="320" t="str">
        <f>'Приложение № 1 2017'!B305</f>
        <v>подводка гибкая  "Виткос"  длиной 60 - 80 см гайка/штуцер 1/2</v>
      </c>
      <c r="C313" s="249" t="str">
        <f>'Приложение № 1 2017'!C305</f>
        <v>"</v>
      </c>
      <c r="D313" s="278"/>
      <c r="E313" s="243"/>
      <c r="F313" s="276"/>
      <c r="G313" s="243"/>
      <c r="H313" s="243"/>
      <c r="I313" s="276"/>
      <c r="J313" s="243">
        <f>'2009 (Прил2) (2)'!L30</f>
        <v>792.37</v>
      </c>
      <c r="K313" s="243">
        <f>'2009 (Прил2) (2)'!M30</f>
        <v>142.63</v>
      </c>
      <c r="L313" s="244">
        <f t="shared" si="58"/>
        <v>935</v>
      </c>
      <c r="M313" s="290">
        <v>690</v>
      </c>
      <c r="N313" s="239">
        <f t="shared" si="59"/>
        <v>1.36</v>
      </c>
      <c r="O313" s="239">
        <f>L313/'Приложение № 1 2017'!D305</f>
        <v>0.97</v>
      </c>
    </row>
    <row r="314" spans="1:15" s="232" customFormat="1" ht="31.2" x14ac:dyDescent="0.3">
      <c r="A314" s="274" t="str">
        <f>'Приложение № 1 2017'!A306</f>
        <v>237.5</v>
      </c>
      <c r="B314" s="320" t="str">
        <f>'Приложение № 1 2017'!B306</f>
        <v>подводка гибкая "Виткос"  длиной100 - 120 см гайка/штуцер 1/2</v>
      </c>
      <c r="C314" s="249" t="str">
        <f>'Приложение № 1 2017'!C306</f>
        <v>"</v>
      </c>
      <c r="D314" s="278"/>
      <c r="E314" s="243"/>
      <c r="F314" s="276"/>
      <c r="G314" s="243"/>
      <c r="H314" s="243"/>
      <c r="I314" s="276"/>
      <c r="J314" s="243">
        <f>'2009 (Прил2) (2)'!L31</f>
        <v>809.32</v>
      </c>
      <c r="K314" s="243">
        <f>'2009 (Прил2) (2)'!M31</f>
        <v>145.68</v>
      </c>
      <c r="L314" s="244">
        <f t="shared" si="58"/>
        <v>955</v>
      </c>
      <c r="M314" s="290">
        <v>710</v>
      </c>
      <c r="N314" s="239">
        <f t="shared" si="59"/>
        <v>1.35</v>
      </c>
      <c r="O314" s="239">
        <f>L314/'Приложение № 1 2017'!D306</f>
        <v>0.96</v>
      </c>
    </row>
    <row r="315" spans="1:15" s="232" customFormat="1" ht="31.2" x14ac:dyDescent="0.3">
      <c r="A315" s="274" t="str">
        <f>'Приложение № 1 2017'!A307</f>
        <v>237.6</v>
      </c>
      <c r="B315" s="320" t="str">
        <f>'Приложение № 1 2017'!B307</f>
        <v>подводка гибкая  "Виткос"  длиной 150 см гайка/штуцер 1/2</v>
      </c>
      <c r="C315" s="249" t="str">
        <f>'Приложение № 1 2017'!C307</f>
        <v>"</v>
      </c>
      <c r="D315" s="278"/>
      <c r="E315" s="243"/>
      <c r="F315" s="276"/>
      <c r="G315" s="243"/>
      <c r="H315" s="243"/>
      <c r="I315" s="276"/>
      <c r="J315" s="243">
        <f>'2009 (Прил2) (2)'!L32</f>
        <v>881.36</v>
      </c>
      <c r="K315" s="243">
        <f>'2009 (Прил2) (2)'!M32</f>
        <v>158.63999999999999</v>
      </c>
      <c r="L315" s="244">
        <f t="shared" si="58"/>
        <v>1040</v>
      </c>
      <c r="M315" s="290">
        <v>795</v>
      </c>
      <c r="N315" s="239">
        <f t="shared" si="59"/>
        <v>1.31</v>
      </c>
      <c r="O315" s="239">
        <f>L315/'Приложение № 1 2017'!D307</f>
        <v>0.96</v>
      </c>
    </row>
    <row r="316" spans="1:15" s="232" customFormat="1" ht="31.2" x14ac:dyDescent="0.3">
      <c r="A316" s="274" t="str">
        <f>'Приложение № 1 2017'!A308</f>
        <v>237.7</v>
      </c>
      <c r="B316" s="320" t="str">
        <f>'Приложение № 1 2017'!B308</f>
        <v>рукав газовый "TUBOFLEX" длиной 100-120 см гайка/гайка 1/2 (гайка/штуцер 1/2)</v>
      </c>
      <c r="C316" s="249" t="str">
        <f>'Приложение № 1 2017'!C308</f>
        <v>"</v>
      </c>
      <c r="D316" s="278"/>
      <c r="E316" s="243"/>
      <c r="F316" s="276"/>
      <c r="G316" s="243"/>
      <c r="H316" s="243"/>
      <c r="I316" s="276"/>
      <c r="J316" s="243">
        <f>'2009 (Прил2) (2)'!L33</f>
        <v>737.29</v>
      </c>
      <c r="K316" s="243">
        <f>'2009 (Прил2) (2)'!M33</f>
        <v>132.71</v>
      </c>
      <c r="L316" s="244">
        <f t="shared" si="58"/>
        <v>870</v>
      </c>
      <c r="M316" s="290">
        <v>625</v>
      </c>
      <c r="N316" s="239">
        <f t="shared" si="59"/>
        <v>1.39</v>
      </c>
      <c r="O316" s="239">
        <f>L316/'Приложение № 1 2017'!D308</f>
        <v>0.97</v>
      </c>
    </row>
    <row r="317" spans="1:15" s="232" customFormat="1" ht="31.2" x14ac:dyDescent="0.3">
      <c r="A317" s="274" t="str">
        <f>'Приложение № 1 2017'!A309</f>
        <v>237.8</v>
      </c>
      <c r="B317" s="320" t="str">
        <f>'Приложение № 1 2017'!B309</f>
        <v>рукав газовый "TUBOFLEX" длиной 150 см гайка/гайка 1/2 (гайка/штуцер 1/2)</v>
      </c>
      <c r="C317" s="249" t="str">
        <f>'Приложение № 1 2017'!C309</f>
        <v>"</v>
      </c>
      <c r="D317" s="278"/>
      <c r="E317" s="243"/>
      <c r="F317" s="276"/>
      <c r="G317" s="243"/>
      <c r="H317" s="243"/>
      <c r="I317" s="276"/>
      <c r="J317" s="243">
        <f>'2009 (Прил2) (2)'!L34</f>
        <v>745.76</v>
      </c>
      <c r="K317" s="243">
        <f>'2009 (Прил2) (2)'!M34</f>
        <v>134.24</v>
      </c>
      <c r="L317" s="244">
        <f t="shared" si="58"/>
        <v>880</v>
      </c>
      <c r="M317" s="290">
        <v>635</v>
      </c>
      <c r="N317" s="239">
        <f t="shared" si="59"/>
        <v>1.39</v>
      </c>
      <c r="O317" s="239">
        <f>L317/'Приложение № 1 2017'!D309</f>
        <v>0.97</v>
      </c>
    </row>
    <row r="318" spans="1:15" s="232" customFormat="1" ht="31.2" x14ac:dyDescent="0.3">
      <c r="A318" s="274" t="str">
        <f>'Приложение № 1 2017'!A310</f>
        <v>237.9</v>
      </c>
      <c r="B318" s="320" t="str">
        <f>'Приложение № 1 2017'!B310</f>
        <v>рукав газовый "TUBOFLEX" длиной 180-200 см гайка/гайка 1/2 (гайка/штуцер 1/2)</v>
      </c>
      <c r="C318" s="249" t="str">
        <f>'Приложение № 1 2017'!C310</f>
        <v>"</v>
      </c>
      <c r="D318" s="278"/>
      <c r="E318" s="243"/>
      <c r="F318" s="276"/>
      <c r="G318" s="243"/>
      <c r="H318" s="243"/>
      <c r="I318" s="276"/>
      <c r="J318" s="243">
        <f>'2009 (Прил2) (2)'!L35</f>
        <v>766.95</v>
      </c>
      <c r="K318" s="243">
        <f>'2009 (Прил2) (2)'!M35</f>
        <v>138.05000000000001</v>
      </c>
      <c r="L318" s="244">
        <f t="shared" si="58"/>
        <v>905</v>
      </c>
      <c r="M318" s="290">
        <v>660</v>
      </c>
      <c r="N318" s="239">
        <f t="shared" si="59"/>
        <v>1.37</v>
      </c>
      <c r="O318" s="239">
        <f>L318/'Приложение № 1 2017'!D310</f>
        <v>0.97</v>
      </c>
    </row>
    <row r="319" spans="1:15" s="232" customFormat="1" ht="31.2" x14ac:dyDescent="0.3">
      <c r="A319" s="274" t="str">
        <f>'Приложение № 1 2017'!A311</f>
        <v>237.10</v>
      </c>
      <c r="B319" s="320" t="str">
        <f>'Приложение № 1 2017'!B311</f>
        <v xml:space="preserve">сильфон 1/2" "KUZUFLEX" длиной 100 см гайка/гайка </v>
      </c>
      <c r="C319" s="249" t="str">
        <f>'Приложение № 1 2017'!C311</f>
        <v>"</v>
      </c>
      <c r="D319" s="278"/>
      <c r="E319" s="243"/>
      <c r="F319" s="276"/>
      <c r="G319" s="243"/>
      <c r="H319" s="243"/>
      <c r="I319" s="276"/>
      <c r="J319" s="243">
        <f>'2009 (Прил2) (2)'!L36</f>
        <v>728.81</v>
      </c>
      <c r="K319" s="243">
        <f>'2009 (Прил2) (2)'!M36</f>
        <v>131.19</v>
      </c>
      <c r="L319" s="244">
        <f t="shared" si="58"/>
        <v>860</v>
      </c>
      <c r="M319" s="290">
        <v>615</v>
      </c>
      <c r="N319" s="239">
        <f t="shared" si="59"/>
        <v>1.4</v>
      </c>
      <c r="O319" s="239">
        <f>L319/'Приложение № 1 2017'!D311</f>
        <v>0.97</v>
      </c>
    </row>
    <row r="320" spans="1:15" s="232" customFormat="1" ht="31.2" x14ac:dyDescent="0.3">
      <c r="A320" s="274" t="str">
        <f>'Приложение № 1 2017'!A312</f>
        <v>237.11</v>
      </c>
      <c r="B320" s="320" t="str">
        <f>'Приложение № 1 2017'!B312</f>
        <v xml:space="preserve">сильфон 1/2" "KUZUFLEX" длиной 120 см гайка/гайка (гайка/штуцер) </v>
      </c>
      <c r="C320" s="249" t="str">
        <f>'Приложение № 1 2017'!C312</f>
        <v>"</v>
      </c>
      <c r="D320" s="278"/>
      <c r="E320" s="243"/>
      <c r="F320" s="276"/>
      <c r="G320" s="243"/>
      <c r="H320" s="243"/>
      <c r="I320" s="276"/>
      <c r="J320" s="243">
        <f>'2009 (Прил2) (2)'!L37</f>
        <v>737.29</v>
      </c>
      <c r="K320" s="243">
        <f>'2009 (Прил2) (2)'!M37</f>
        <v>132.71</v>
      </c>
      <c r="L320" s="244">
        <f t="shared" si="58"/>
        <v>870</v>
      </c>
      <c r="M320" s="290">
        <v>625</v>
      </c>
      <c r="N320" s="239">
        <f t="shared" si="59"/>
        <v>1.39</v>
      </c>
      <c r="O320" s="239">
        <f>L320/'Приложение № 1 2017'!D312</f>
        <v>0.97</v>
      </c>
    </row>
    <row r="321" spans="1:15" s="232" customFormat="1" ht="31.2" x14ac:dyDescent="0.3">
      <c r="A321" s="274" t="str">
        <f>'Приложение № 1 2017'!A313</f>
        <v>237.12</v>
      </c>
      <c r="B321" s="320" t="str">
        <f>'Приложение № 1 2017'!B313</f>
        <v xml:space="preserve">сильфон 1/2" "KUZUFLEX" длиной 150 см гайка/гайка (гайка/штуцер) </v>
      </c>
      <c r="C321" s="249" t="str">
        <f>'Приложение № 1 2017'!C313</f>
        <v>"</v>
      </c>
      <c r="D321" s="278"/>
      <c r="E321" s="243"/>
      <c r="F321" s="276"/>
      <c r="G321" s="243"/>
      <c r="H321" s="243"/>
      <c r="I321" s="276"/>
      <c r="J321" s="243">
        <f>'2009 (Прил2) (2)'!L38</f>
        <v>745.76</v>
      </c>
      <c r="K321" s="243">
        <f>'2009 (Прил2) (2)'!M38</f>
        <v>134.24</v>
      </c>
      <c r="L321" s="244">
        <f t="shared" si="58"/>
        <v>880</v>
      </c>
      <c r="M321" s="290">
        <v>635</v>
      </c>
      <c r="N321" s="239">
        <f t="shared" si="59"/>
        <v>1.39</v>
      </c>
      <c r="O321" s="239">
        <f>L321/'Приложение № 1 2017'!D313</f>
        <v>0.97</v>
      </c>
    </row>
    <row r="322" spans="1:15" s="232" customFormat="1" ht="31.2" x14ac:dyDescent="0.3">
      <c r="A322" s="274" t="str">
        <f>'Приложение № 1 2017'!A314</f>
        <v>237.13</v>
      </c>
      <c r="B322" s="320" t="str">
        <f>'Приложение № 1 2017'!B314</f>
        <v xml:space="preserve">сильфон 1/2" "KUZUFLEX" длиной 180 см гайка/гайка (гайка/штуцер) </v>
      </c>
      <c r="C322" s="249" t="str">
        <f>'Приложение № 1 2017'!C314</f>
        <v>"</v>
      </c>
      <c r="D322" s="278"/>
      <c r="E322" s="243"/>
      <c r="F322" s="276"/>
      <c r="G322" s="243"/>
      <c r="H322" s="243"/>
      <c r="I322" s="276"/>
      <c r="J322" s="243">
        <f>'2009 (Прил2) (2)'!L39</f>
        <v>758.47</v>
      </c>
      <c r="K322" s="243">
        <f>'2009 (Прил2) (2)'!M39</f>
        <v>136.53</v>
      </c>
      <c r="L322" s="244">
        <f t="shared" si="58"/>
        <v>895</v>
      </c>
      <c r="M322" s="290">
        <v>650</v>
      </c>
      <c r="N322" s="239">
        <f t="shared" si="59"/>
        <v>1.38</v>
      </c>
      <c r="O322" s="239">
        <f>L322/'Приложение № 1 2017'!D314</f>
        <v>0.97</v>
      </c>
    </row>
    <row r="323" spans="1:15" s="232" customFormat="1" ht="31.2" x14ac:dyDescent="0.3">
      <c r="A323" s="274" t="str">
        <f>'Приложение № 1 2017'!A315</f>
        <v>237.14</v>
      </c>
      <c r="B323" s="320" t="str">
        <f>'Приложение № 1 2017'!B315</f>
        <v xml:space="preserve">сильфон 1/2" "KUZUFLEX" длиной 200 см гайка/гайка (гайка/штуцер) </v>
      </c>
      <c r="C323" s="249" t="str">
        <f>'Приложение № 1 2017'!C315</f>
        <v>"</v>
      </c>
      <c r="D323" s="278"/>
      <c r="E323" s="243"/>
      <c r="F323" s="276"/>
      <c r="G323" s="243"/>
      <c r="H323" s="243"/>
      <c r="I323" s="276"/>
      <c r="J323" s="243">
        <f>'2009 (Прил2) (2)'!L40</f>
        <v>766.95</v>
      </c>
      <c r="K323" s="243">
        <f>'2009 (Прил2) (2)'!M40</f>
        <v>138.05000000000001</v>
      </c>
      <c r="L323" s="244">
        <f t="shared" si="58"/>
        <v>905</v>
      </c>
      <c r="M323" s="290">
        <v>660</v>
      </c>
      <c r="N323" s="239">
        <f t="shared" si="59"/>
        <v>1.37</v>
      </c>
      <c r="O323" s="239">
        <f>L323/'Приложение № 1 2017'!D315</f>
        <v>0.97</v>
      </c>
    </row>
    <row r="324" spans="1:15" s="232" customFormat="1" ht="31.2" x14ac:dyDescent="0.3">
      <c r="A324" s="274">
        <f>'Приложение № 1 2017'!A316</f>
        <v>238</v>
      </c>
      <c r="B324" s="275" t="str">
        <f>'Приложение № 1 2017'!B316</f>
        <v>Установка гибкого шланга (с учетом стоимости шланга)</v>
      </c>
      <c r="C324" s="249" t="str">
        <f>'Приложение № 1 2017'!C316</f>
        <v>шланг</v>
      </c>
      <c r="D324" s="278"/>
      <c r="E324" s="243"/>
      <c r="F324" s="276"/>
      <c r="G324" s="243"/>
      <c r="H324" s="243"/>
      <c r="I324" s="276"/>
      <c r="J324" s="276"/>
      <c r="K324" s="276"/>
      <c r="L324" s="244">
        <f>MROUND(M324*1.1,5)</f>
        <v>0</v>
      </c>
      <c r="M324" s="292"/>
      <c r="N324" s="239"/>
      <c r="O324" s="239" t="e">
        <f>L324/'Приложение № 1 2017'!D316</f>
        <v>#DIV/0!</v>
      </c>
    </row>
    <row r="325" spans="1:15" s="232" customFormat="1" ht="31.2" x14ac:dyDescent="0.3">
      <c r="A325" s="274" t="str">
        <f>'Приложение № 1 2017'!A317</f>
        <v>238.1</v>
      </c>
      <c r="B325" s="320" t="str">
        <f>'Приложение № 1 2017'!B317</f>
        <v>подводка гибкая "Виткос"  длиной 60 - 80 см гайка/гайка</v>
      </c>
      <c r="C325" s="249" t="str">
        <f>'Приложение № 1 2017'!C317</f>
        <v>"</v>
      </c>
      <c r="D325" s="278"/>
      <c r="E325" s="243"/>
      <c r="F325" s="276"/>
      <c r="G325" s="243"/>
      <c r="H325" s="243"/>
      <c r="I325" s="276"/>
      <c r="J325" s="243">
        <f>'2009 (Прил2) (2)'!L42</f>
        <v>385.59</v>
      </c>
      <c r="K325" s="243">
        <f>'2009 (Прил2) (2)'!M42</f>
        <v>69.41</v>
      </c>
      <c r="L325" s="244">
        <f t="shared" ref="L325:L338" si="60">J325+K325</f>
        <v>455</v>
      </c>
      <c r="M325" s="290">
        <v>360</v>
      </c>
      <c r="N325" s="239">
        <f t="shared" ref="N325:N338" si="61">L325/M325</f>
        <v>1.26</v>
      </c>
      <c r="O325" s="239">
        <f>L325/'Приложение № 1 2017'!D317</f>
        <v>0.99</v>
      </c>
    </row>
    <row r="326" spans="1:15" s="232" customFormat="1" ht="31.2" x14ac:dyDescent="0.3">
      <c r="A326" s="274" t="str">
        <f>'Приложение № 1 2017'!A318</f>
        <v>238.2</v>
      </c>
      <c r="B326" s="320" t="str">
        <f>'Приложение № 1 2017'!B318</f>
        <v>подводка гибкая "Виткос"  длиной 100 - 120 см гайка/гайка</v>
      </c>
      <c r="C326" s="249" t="str">
        <f>'Приложение № 1 2017'!C318</f>
        <v>"</v>
      </c>
      <c r="D326" s="278"/>
      <c r="E326" s="243"/>
      <c r="F326" s="276"/>
      <c r="G326" s="243"/>
      <c r="H326" s="243"/>
      <c r="I326" s="276"/>
      <c r="J326" s="243">
        <f>'2009 (Прил2) (2)'!L43</f>
        <v>411.02</v>
      </c>
      <c r="K326" s="243">
        <f>'2009 (Прил2) (2)'!M43</f>
        <v>73.98</v>
      </c>
      <c r="L326" s="244">
        <f t="shared" si="60"/>
        <v>485</v>
      </c>
      <c r="M326" s="290">
        <v>390</v>
      </c>
      <c r="N326" s="239">
        <f t="shared" si="61"/>
        <v>1.24</v>
      </c>
      <c r="O326" s="239">
        <f>L326/'Приложение № 1 2017'!D318</f>
        <v>0.99</v>
      </c>
    </row>
    <row r="327" spans="1:15" s="232" customFormat="1" ht="31.2" x14ac:dyDescent="0.3">
      <c r="A327" s="274" t="str">
        <f>'Приложение № 1 2017'!A319</f>
        <v>238.3</v>
      </c>
      <c r="B327" s="320" t="str">
        <f>'Приложение № 1 2017'!B319</f>
        <v>подводка гибкая  "Виткос" длиной 150 см гайка/гайка</v>
      </c>
      <c r="C327" s="249" t="str">
        <f>'Приложение № 1 2017'!C319</f>
        <v>"</v>
      </c>
      <c r="D327" s="278"/>
      <c r="E327" s="243"/>
      <c r="F327" s="276"/>
      <c r="G327" s="243"/>
      <c r="H327" s="243"/>
      <c r="I327" s="276"/>
      <c r="J327" s="243">
        <f>'2009 (Прил2) (2)'!L44</f>
        <v>487.29</v>
      </c>
      <c r="K327" s="243">
        <f>'2009 (Прил2) (2)'!M44</f>
        <v>87.71</v>
      </c>
      <c r="L327" s="244">
        <f t="shared" si="60"/>
        <v>575</v>
      </c>
      <c r="M327" s="290">
        <v>480</v>
      </c>
      <c r="N327" s="239">
        <f t="shared" si="61"/>
        <v>1.2</v>
      </c>
      <c r="O327" s="239">
        <f>L327/'Приложение № 1 2017'!D319</f>
        <v>0.97</v>
      </c>
    </row>
    <row r="328" spans="1:15" s="232" customFormat="1" ht="31.2" x14ac:dyDescent="0.3">
      <c r="A328" s="274" t="str">
        <f>'Приложение № 1 2017'!A320</f>
        <v>238.4</v>
      </c>
      <c r="B328" s="320" t="str">
        <f>'Приложение № 1 2017'!B320</f>
        <v>подводка гибкая "Виткос"  длиной 60 - 80 см гайка/штуцер 1/2</v>
      </c>
      <c r="C328" s="249" t="str">
        <f>'Приложение № 1 2017'!C320</f>
        <v>"</v>
      </c>
      <c r="D328" s="278"/>
      <c r="E328" s="243"/>
      <c r="F328" s="276"/>
      <c r="G328" s="243"/>
      <c r="H328" s="243"/>
      <c r="I328" s="276"/>
      <c r="J328" s="243">
        <f>'2009 (Прил2) (2)'!L45</f>
        <v>372.88</v>
      </c>
      <c r="K328" s="243">
        <f>'2009 (Прил2) (2)'!M45</f>
        <v>67.12</v>
      </c>
      <c r="L328" s="244">
        <f t="shared" si="60"/>
        <v>440</v>
      </c>
      <c r="M328" s="290">
        <v>340</v>
      </c>
      <c r="N328" s="239">
        <f t="shared" si="61"/>
        <v>1.29</v>
      </c>
      <c r="O328" s="239">
        <f>L328/'Приложение № 1 2017'!D320</f>
        <v>1</v>
      </c>
    </row>
    <row r="329" spans="1:15" s="232" customFormat="1" ht="31.2" x14ac:dyDescent="0.3">
      <c r="A329" s="274" t="str">
        <f>'Приложение № 1 2017'!A321</f>
        <v>238.5</v>
      </c>
      <c r="B329" s="320" t="str">
        <f>'Приложение № 1 2017'!B321</f>
        <v>подводка гибкая  "Виткос" длиной 100 - 120 см гайка/штуцер 1/2</v>
      </c>
      <c r="C329" s="249" t="str">
        <f>'Приложение № 1 2017'!C321</f>
        <v>"</v>
      </c>
      <c r="D329" s="278"/>
      <c r="E329" s="243"/>
      <c r="F329" s="276"/>
      <c r="G329" s="243"/>
      <c r="H329" s="243"/>
      <c r="I329" s="276"/>
      <c r="J329" s="243">
        <f>'2009 (Прил2) (2)'!L46</f>
        <v>389.83</v>
      </c>
      <c r="K329" s="243">
        <f>'2009 (Прил2) (2)'!M46</f>
        <v>70.17</v>
      </c>
      <c r="L329" s="244">
        <f t="shared" si="60"/>
        <v>460</v>
      </c>
      <c r="M329" s="290">
        <v>360</v>
      </c>
      <c r="N329" s="239">
        <f t="shared" si="61"/>
        <v>1.28</v>
      </c>
      <c r="O329" s="239">
        <f>L329/'Приложение № 1 2017'!D321</f>
        <v>1</v>
      </c>
    </row>
    <row r="330" spans="1:15" s="232" customFormat="1" ht="31.2" x14ac:dyDescent="0.3">
      <c r="A330" s="274" t="str">
        <f>'Приложение № 1 2017'!A322</f>
        <v>238.6</v>
      </c>
      <c r="B330" s="320" t="str">
        <f>'Приложение № 1 2017'!B322</f>
        <v>подводка гибкая  "Виткос" длиной 150 гайка/штуцер 1/2</v>
      </c>
      <c r="C330" s="249" t="str">
        <f>'Приложение № 1 2017'!C322</f>
        <v>"</v>
      </c>
      <c r="D330" s="278"/>
      <c r="E330" s="243"/>
      <c r="F330" s="276"/>
      <c r="G330" s="243"/>
      <c r="H330" s="243"/>
      <c r="I330" s="276"/>
      <c r="J330" s="243">
        <f>'2009 (Прил2) (2)'!L47</f>
        <v>461.86</v>
      </c>
      <c r="K330" s="243">
        <f>'2009 (Прил2) (2)'!M47</f>
        <v>83.14</v>
      </c>
      <c r="L330" s="244">
        <f t="shared" si="60"/>
        <v>545</v>
      </c>
      <c r="M330" s="290">
        <v>450</v>
      </c>
      <c r="N330" s="239">
        <f t="shared" si="61"/>
        <v>1.21</v>
      </c>
      <c r="O330" s="239">
        <f>L330/'Приложение № 1 2017'!D322</f>
        <v>0.98</v>
      </c>
    </row>
    <row r="331" spans="1:15" s="232" customFormat="1" ht="31.2" x14ac:dyDescent="0.3">
      <c r="A331" s="274" t="str">
        <f>'Приложение № 1 2017'!A323</f>
        <v>238.7</v>
      </c>
      <c r="B331" s="320" t="str">
        <f>'Приложение № 1 2017'!B323</f>
        <v>рукав газовый "TUBOFLEX" длиной 100-120 см гайка/гайка 1/2 (гайка/штуцер 1/2)</v>
      </c>
      <c r="C331" s="249" t="str">
        <f>'Приложение № 1 2017'!C323</f>
        <v>"</v>
      </c>
      <c r="D331" s="278"/>
      <c r="E331" s="243"/>
      <c r="F331" s="276"/>
      <c r="G331" s="243"/>
      <c r="H331" s="243"/>
      <c r="I331" s="276"/>
      <c r="J331" s="243">
        <f>'2009 (Прил2) (2)'!L48</f>
        <v>317.8</v>
      </c>
      <c r="K331" s="243">
        <f>'2009 (Прил2) (2)'!M48</f>
        <v>57.2</v>
      </c>
      <c r="L331" s="244">
        <f t="shared" si="60"/>
        <v>375</v>
      </c>
      <c r="M331" s="290">
        <v>280</v>
      </c>
      <c r="N331" s="239">
        <f t="shared" si="61"/>
        <v>1.34</v>
      </c>
      <c r="O331" s="239">
        <f>L331/'Приложение № 1 2017'!D323</f>
        <v>1.01</v>
      </c>
    </row>
    <row r="332" spans="1:15" s="232" customFormat="1" ht="31.2" x14ac:dyDescent="0.3">
      <c r="A332" s="274" t="str">
        <f>'Приложение № 1 2017'!A324</f>
        <v>238.8</v>
      </c>
      <c r="B332" s="320" t="str">
        <f>'Приложение № 1 2017'!B324</f>
        <v>рукав газовый "TUBOFLEX" длиной 150 см гайка/гайка 1/2 (гайка/штуцер 1/2)</v>
      </c>
      <c r="C332" s="249" t="str">
        <f>'Приложение № 1 2017'!C324</f>
        <v>"</v>
      </c>
      <c r="D332" s="278"/>
      <c r="E332" s="243"/>
      <c r="F332" s="276"/>
      <c r="G332" s="243"/>
      <c r="H332" s="243"/>
      <c r="I332" s="276"/>
      <c r="J332" s="243">
        <f>'2009 (Прил2) (2)'!L49</f>
        <v>326.27</v>
      </c>
      <c r="K332" s="243">
        <f>'2009 (Прил2) (2)'!M49</f>
        <v>58.73</v>
      </c>
      <c r="L332" s="244">
        <f t="shared" si="60"/>
        <v>385</v>
      </c>
      <c r="M332" s="290">
        <v>290</v>
      </c>
      <c r="N332" s="239">
        <f t="shared" si="61"/>
        <v>1.33</v>
      </c>
      <c r="O332" s="239">
        <f>L332/'Приложение № 1 2017'!D324</f>
        <v>1</v>
      </c>
    </row>
    <row r="333" spans="1:15" s="232" customFormat="1" ht="31.2" x14ac:dyDescent="0.3">
      <c r="A333" s="274" t="str">
        <f>'Приложение № 1 2017'!A325</f>
        <v>238.9</v>
      </c>
      <c r="B333" s="320" t="str">
        <f>'Приложение № 1 2017'!B325</f>
        <v>рукав газовый "TUBOFLEX" длиной 180-200 см гайка/гайка 1/2 (гайка/штуцер 1/2)</v>
      </c>
      <c r="C333" s="249" t="str">
        <f>'Приложение № 1 2017'!C325</f>
        <v>"</v>
      </c>
      <c r="D333" s="278"/>
      <c r="E333" s="243"/>
      <c r="F333" s="276"/>
      <c r="G333" s="243"/>
      <c r="H333" s="243"/>
      <c r="I333" s="276"/>
      <c r="J333" s="243">
        <f>'2009 (Прил2) (2)'!L50</f>
        <v>347.46</v>
      </c>
      <c r="K333" s="243">
        <f>'2009 (Прил2) (2)'!M50</f>
        <v>62.54</v>
      </c>
      <c r="L333" s="244">
        <f t="shared" si="60"/>
        <v>410</v>
      </c>
      <c r="M333" s="290">
        <v>310</v>
      </c>
      <c r="N333" s="239">
        <f t="shared" si="61"/>
        <v>1.32</v>
      </c>
      <c r="O333" s="239">
        <f>L333/'Приложение № 1 2017'!D325</f>
        <v>1</v>
      </c>
    </row>
    <row r="334" spans="1:15" s="232" customFormat="1" ht="31.2" x14ac:dyDescent="0.3">
      <c r="A334" s="274" t="str">
        <f>'Приложение № 1 2017'!A326</f>
        <v>238.10</v>
      </c>
      <c r="B334" s="320" t="str">
        <f>'Приложение № 1 2017'!B326</f>
        <v xml:space="preserve">сильфон 1/2" "KUZUFLEX" длиной 100 см гайка/гайка </v>
      </c>
      <c r="C334" s="249" t="str">
        <f>'Приложение № 1 2017'!C326</f>
        <v>"</v>
      </c>
      <c r="D334" s="278"/>
      <c r="E334" s="243"/>
      <c r="F334" s="276"/>
      <c r="G334" s="243"/>
      <c r="H334" s="243"/>
      <c r="I334" s="276"/>
      <c r="J334" s="243">
        <f>'2009 (Прил2) (2)'!L51</f>
        <v>309.32</v>
      </c>
      <c r="K334" s="243">
        <f>'2009 (Прил2) (2)'!M51</f>
        <v>55.68</v>
      </c>
      <c r="L334" s="244">
        <f t="shared" si="60"/>
        <v>365</v>
      </c>
      <c r="M334" s="290">
        <v>270</v>
      </c>
      <c r="N334" s="239">
        <f t="shared" si="61"/>
        <v>1.35</v>
      </c>
      <c r="O334" s="239">
        <f>L334/'Приложение № 1 2017'!D326</f>
        <v>1</v>
      </c>
    </row>
    <row r="335" spans="1:15" s="232" customFormat="1" ht="31.2" x14ac:dyDescent="0.3">
      <c r="A335" s="274" t="str">
        <f>'Приложение № 1 2017'!A327</f>
        <v>238.11</v>
      </c>
      <c r="B335" s="320" t="str">
        <f>'Приложение № 1 2017'!B327</f>
        <v xml:space="preserve">сильфон 1/2" "KUZUFLEX" длиной 120 см гайка/гайка (гайка/штуцер) </v>
      </c>
      <c r="C335" s="249" t="str">
        <f>'Приложение № 1 2017'!C327</f>
        <v>"</v>
      </c>
      <c r="D335" s="278"/>
      <c r="E335" s="243"/>
      <c r="F335" s="276"/>
      <c r="G335" s="243"/>
      <c r="H335" s="243"/>
      <c r="I335" s="276"/>
      <c r="J335" s="243">
        <f>'2009 (Прил2) (2)'!L52</f>
        <v>317.8</v>
      </c>
      <c r="K335" s="243">
        <f>'2009 (Прил2) (2)'!M52</f>
        <v>57.2</v>
      </c>
      <c r="L335" s="244">
        <f t="shared" si="60"/>
        <v>375</v>
      </c>
      <c r="M335" s="290">
        <v>280</v>
      </c>
      <c r="N335" s="239">
        <f t="shared" si="61"/>
        <v>1.34</v>
      </c>
      <c r="O335" s="239">
        <f>L335/'Приложение № 1 2017'!D327</f>
        <v>1.01</v>
      </c>
    </row>
    <row r="336" spans="1:15" s="232" customFormat="1" ht="31.2" x14ac:dyDescent="0.3">
      <c r="A336" s="274" t="str">
        <f>'Приложение № 1 2017'!A328</f>
        <v>238.12</v>
      </c>
      <c r="B336" s="320" t="str">
        <f>'Приложение № 1 2017'!B328</f>
        <v xml:space="preserve">сильфон 1/2" "KUZUFLEX" длиной 150 см гайка/гайка (гайка/штуцер) </v>
      </c>
      <c r="C336" s="249" t="str">
        <f>'Приложение № 1 2017'!C328</f>
        <v>"</v>
      </c>
      <c r="D336" s="278"/>
      <c r="E336" s="243"/>
      <c r="F336" s="276"/>
      <c r="G336" s="243"/>
      <c r="H336" s="243"/>
      <c r="I336" s="276"/>
      <c r="J336" s="243">
        <f>'2009 (Прил2) (2)'!L53</f>
        <v>326.27</v>
      </c>
      <c r="K336" s="243">
        <f>'2009 (Прил2) (2)'!M53</f>
        <v>58.73</v>
      </c>
      <c r="L336" s="244">
        <f t="shared" si="60"/>
        <v>385</v>
      </c>
      <c r="M336" s="290">
        <v>290</v>
      </c>
      <c r="N336" s="239">
        <f t="shared" si="61"/>
        <v>1.33</v>
      </c>
      <c r="O336" s="239">
        <f>L336/'Приложение № 1 2017'!D328</f>
        <v>1</v>
      </c>
    </row>
    <row r="337" spans="1:15" s="232" customFormat="1" ht="31.2" x14ac:dyDescent="0.3">
      <c r="A337" s="274" t="str">
        <f>'Приложение № 1 2017'!A329</f>
        <v>238.13</v>
      </c>
      <c r="B337" s="320" t="str">
        <f>'Приложение № 1 2017'!B329</f>
        <v xml:space="preserve">сильфон 1/2" "KUZUFLEX" длиной 180 см гайка/гайка (гайка/штуцер) </v>
      </c>
      <c r="C337" s="249" t="str">
        <f>'Приложение № 1 2017'!C329</f>
        <v>"</v>
      </c>
      <c r="D337" s="278"/>
      <c r="E337" s="243"/>
      <c r="F337" s="276"/>
      <c r="G337" s="243"/>
      <c r="H337" s="243"/>
      <c r="I337" s="276"/>
      <c r="J337" s="243">
        <f>'2009 (Прил2) (2)'!L54</f>
        <v>338.98</v>
      </c>
      <c r="K337" s="243">
        <f>'2009 (Прил2) (2)'!M54</f>
        <v>61.02</v>
      </c>
      <c r="L337" s="244">
        <f t="shared" si="60"/>
        <v>400</v>
      </c>
      <c r="M337" s="290">
        <v>305</v>
      </c>
      <c r="N337" s="239">
        <f t="shared" si="61"/>
        <v>1.31</v>
      </c>
      <c r="O337" s="239">
        <f>L337/'Приложение № 1 2017'!D329</f>
        <v>1</v>
      </c>
    </row>
    <row r="338" spans="1:15" s="232" customFormat="1" ht="31.2" x14ac:dyDescent="0.3">
      <c r="A338" s="274" t="str">
        <f>'Приложение № 1 2017'!A330</f>
        <v>238.14</v>
      </c>
      <c r="B338" s="320" t="str">
        <f>'Приложение № 1 2017'!B330</f>
        <v xml:space="preserve">сильфон 1/2" "KUZUFLEX" длиной 200 см гайка/гайка (гайка/штуцер) </v>
      </c>
      <c r="C338" s="249" t="str">
        <f>'Приложение № 1 2017'!C330</f>
        <v>"</v>
      </c>
      <c r="D338" s="278"/>
      <c r="E338" s="243"/>
      <c r="F338" s="276"/>
      <c r="G338" s="243"/>
      <c r="H338" s="243"/>
      <c r="I338" s="276"/>
      <c r="J338" s="243">
        <f>'2009 (Прил2) (2)'!L55</f>
        <v>347.46</v>
      </c>
      <c r="K338" s="243">
        <f>'2009 (Прил2) (2)'!M55</f>
        <v>62.54</v>
      </c>
      <c r="L338" s="244">
        <f t="shared" si="60"/>
        <v>410</v>
      </c>
      <c r="M338" s="290">
        <v>310</v>
      </c>
      <c r="N338" s="239">
        <f t="shared" si="61"/>
        <v>1.32</v>
      </c>
      <c r="O338" s="239">
        <f>L338/'Приложение № 1 2017'!D330</f>
        <v>1</v>
      </c>
    </row>
    <row r="339" spans="1:15" s="232" customFormat="1" ht="46.8" x14ac:dyDescent="0.3">
      <c r="A339" s="274">
        <f>'Приложение № 1 2017'!A331</f>
        <v>239</v>
      </c>
      <c r="B339" s="275" t="s">
        <v>325</v>
      </c>
      <c r="C339" s="249" t="str">
        <f>'Приложение № 1 2017'!C331</f>
        <v>шланг, кран</v>
      </c>
      <c r="D339" s="278"/>
      <c r="E339" s="243"/>
      <c r="F339" s="276"/>
      <c r="G339" s="243"/>
      <c r="H339" s="243"/>
      <c r="I339" s="276"/>
      <c r="J339" s="276"/>
      <c r="K339" s="276"/>
      <c r="L339" s="244">
        <f>MROUND(M339*1.1,5)</f>
        <v>0</v>
      </c>
      <c r="M339" s="292"/>
      <c r="N339" s="239"/>
      <c r="O339" s="239" t="e">
        <f>L339/'Приложение № 1 2017'!D331</f>
        <v>#DIV/0!</v>
      </c>
    </row>
    <row r="340" spans="1:15" s="232" customFormat="1" ht="31.2" x14ac:dyDescent="0.3">
      <c r="A340" s="274" t="str">
        <f>'Приложение № 1 2017'!A332</f>
        <v>239.1</v>
      </c>
      <c r="B340" s="320" t="str">
        <f>'Приложение № 1 2017'!B332</f>
        <v>подводка гибкая "Виткос" длиной 60 - 80 см гайка/гайка</v>
      </c>
      <c r="C340" s="249" t="str">
        <f>'Приложение № 1 2017'!C332</f>
        <v>"</v>
      </c>
      <c r="D340" s="278"/>
      <c r="E340" s="243"/>
      <c r="F340" s="276"/>
      <c r="G340" s="243"/>
      <c r="H340" s="243"/>
      <c r="I340" s="276"/>
      <c r="J340" s="243" t="e">
        <f>'Приложение № 1 2017'!#REF!</f>
        <v>#REF!</v>
      </c>
      <c r="K340" s="243" t="e">
        <f>'Приложение № 1 2017'!#REF!</f>
        <v>#REF!</v>
      </c>
      <c r="L340" s="244" t="e">
        <f t="shared" ref="L340:L383" si="62">J340+K340</f>
        <v>#REF!</v>
      </c>
      <c r="M340" s="290">
        <v>290</v>
      </c>
      <c r="N340" s="239" t="e">
        <f t="shared" ref="N340:N353" si="63">L340/M340</f>
        <v>#REF!</v>
      </c>
      <c r="O340" s="239" t="e">
        <f>L340/'Приложение № 1 2017'!D332</f>
        <v>#REF!</v>
      </c>
    </row>
    <row r="341" spans="1:15" s="232" customFormat="1" ht="31.2" x14ac:dyDescent="0.3">
      <c r="A341" s="274" t="str">
        <f>'Приложение № 1 2017'!A333</f>
        <v>239.2</v>
      </c>
      <c r="B341" s="320" t="str">
        <f>'Приложение № 1 2017'!B333</f>
        <v>подводка гибкая "Виткос"  длиной 100 - 120 см гайка/гайка</v>
      </c>
      <c r="C341" s="249" t="str">
        <f>'Приложение № 1 2017'!C333</f>
        <v>"</v>
      </c>
      <c r="D341" s="278"/>
      <c r="E341" s="243"/>
      <c r="F341" s="276"/>
      <c r="G341" s="243"/>
      <c r="H341" s="243"/>
      <c r="I341" s="276"/>
      <c r="J341" s="243" t="e">
        <f>'Приложение № 1 2017'!#REF!</f>
        <v>#REF!</v>
      </c>
      <c r="K341" s="243" t="e">
        <f>'Приложение № 1 2017'!#REF!</f>
        <v>#REF!</v>
      </c>
      <c r="L341" s="244" t="e">
        <f t="shared" si="62"/>
        <v>#REF!</v>
      </c>
      <c r="M341" s="290">
        <v>320</v>
      </c>
      <c r="N341" s="239" t="e">
        <f t="shared" si="63"/>
        <v>#REF!</v>
      </c>
      <c r="O341" s="239" t="e">
        <f>L341/'Приложение № 1 2017'!D333</f>
        <v>#REF!</v>
      </c>
    </row>
    <row r="342" spans="1:15" s="232" customFormat="1" ht="31.2" x14ac:dyDescent="0.3">
      <c r="A342" s="274" t="str">
        <f>'Приложение № 1 2017'!A334</f>
        <v>239.3</v>
      </c>
      <c r="B342" s="320" t="str">
        <f>'Приложение № 1 2017'!B334</f>
        <v>подводка гибкая "Виткос"  длиной 150 см гайка/гайка</v>
      </c>
      <c r="C342" s="249" t="str">
        <f>'Приложение № 1 2017'!C334</f>
        <v>"</v>
      </c>
      <c r="D342" s="278"/>
      <c r="E342" s="243"/>
      <c r="F342" s="276"/>
      <c r="G342" s="243"/>
      <c r="H342" s="243"/>
      <c r="I342" s="276"/>
      <c r="J342" s="243" t="e">
        <f>'Приложение № 1 2017'!#REF!</f>
        <v>#REF!</v>
      </c>
      <c r="K342" s="243" t="e">
        <f>'Приложение № 1 2017'!#REF!</f>
        <v>#REF!</v>
      </c>
      <c r="L342" s="244" t="e">
        <f t="shared" si="62"/>
        <v>#REF!</v>
      </c>
      <c r="M342" s="290">
        <v>410</v>
      </c>
      <c r="N342" s="239" t="e">
        <f t="shared" si="63"/>
        <v>#REF!</v>
      </c>
      <c r="O342" s="239" t="e">
        <f>L342/'Приложение № 1 2017'!D334</f>
        <v>#REF!</v>
      </c>
    </row>
    <row r="343" spans="1:15" s="232" customFormat="1" ht="31.2" x14ac:dyDescent="0.3">
      <c r="A343" s="274" t="str">
        <f>'Приложение № 1 2017'!A335</f>
        <v>239.4</v>
      </c>
      <c r="B343" s="320" t="str">
        <f>'Приложение № 1 2017'!B335</f>
        <v>подводка гибкая "Виткос"  длиной 60 - 80 см гайка/штуцер 1/2</v>
      </c>
      <c r="C343" s="249" t="str">
        <f>'Приложение № 1 2017'!C335</f>
        <v>"</v>
      </c>
      <c r="D343" s="278"/>
      <c r="E343" s="243"/>
      <c r="F343" s="276"/>
      <c r="G343" s="243"/>
      <c r="H343" s="243"/>
      <c r="I343" s="276"/>
      <c r="J343" s="243" t="e">
        <f>'Приложение № 1 2017'!#REF!</f>
        <v>#REF!</v>
      </c>
      <c r="K343" s="243" t="e">
        <f>'Приложение № 1 2017'!#REF!</f>
        <v>#REF!</v>
      </c>
      <c r="L343" s="244" t="e">
        <f t="shared" si="62"/>
        <v>#REF!</v>
      </c>
      <c r="M343" s="290">
        <v>270</v>
      </c>
      <c r="N343" s="239" t="e">
        <f t="shared" si="63"/>
        <v>#REF!</v>
      </c>
      <c r="O343" s="239" t="e">
        <f>L343/'Приложение № 1 2017'!D335</f>
        <v>#REF!</v>
      </c>
    </row>
    <row r="344" spans="1:15" s="232" customFormat="1" ht="31.2" x14ac:dyDescent="0.3">
      <c r="A344" s="274" t="str">
        <f>'Приложение № 1 2017'!A336</f>
        <v>239.5</v>
      </c>
      <c r="B344" s="320" t="str">
        <f>'Приложение № 1 2017'!B336</f>
        <v>подводка гибкая "Виткос"  длиной 100 - 120 см гайка/штуцер 1/2</v>
      </c>
      <c r="C344" s="249" t="str">
        <f>'Приложение № 1 2017'!C336</f>
        <v>"</v>
      </c>
      <c r="D344" s="278"/>
      <c r="E344" s="243"/>
      <c r="F344" s="276"/>
      <c r="G344" s="243"/>
      <c r="H344" s="243"/>
      <c r="I344" s="276"/>
      <c r="J344" s="243" t="e">
        <f>'Приложение № 1 2017'!#REF!</f>
        <v>#REF!</v>
      </c>
      <c r="K344" s="243" t="e">
        <f>'Приложение № 1 2017'!#REF!</f>
        <v>#REF!</v>
      </c>
      <c r="L344" s="244" t="e">
        <f t="shared" si="62"/>
        <v>#REF!</v>
      </c>
      <c r="M344" s="290">
        <v>295</v>
      </c>
      <c r="N344" s="239" t="e">
        <f t="shared" si="63"/>
        <v>#REF!</v>
      </c>
      <c r="O344" s="239" t="e">
        <f>L344/'Приложение № 1 2017'!D336</f>
        <v>#REF!</v>
      </c>
    </row>
    <row r="345" spans="1:15" s="232" customFormat="1" ht="31.2" x14ac:dyDescent="0.3">
      <c r="A345" s="274" t="str">
        <f>'Приложение № 1 2017'!A337</f>
        <v>239.6</v>
      </c>
      <c r="B345" s="320" t="str">
        <f>'Приложение № 1 2017'!B337</f>
        <v>подводка гибкая  "Виткос" длиной 150 гайка/штуцер 1/2</v>
      </c>
      <c r="C345" s="249" t="str">
        <f>'Приложение № 1 2017'!C337</f>
        <v>"</v>
      </c>
      <c r="D345" s="278"/>
      <c r="E345" s="243"/>
      <c r="F345" s="276"/>
      <c r="G345" s="243"/>
      <c r="H345" s="243"/>
      <c r="I345" s="276"/>
      <c r="J345" s="243" t="e">
        <f>'Приложение № 1 2017'!#REF!</f>
        <v>#REF!</v>
      </c>
      <c r="K345" s="243" t="e">
        <f>'Приложение № 1 2017'!#REF!</f>
        <v>#REF!</v>
      </c>
      <c r="L345" s="244" t="e">
        <f t="shared" si="62"/>
        <v>#REF!</v>
      </c>
      <c r="M345" s="290">
        <v>380</v>
      </c>
      <c r="N345" s="239" t="e">
        <f t="shared" si="63"/>
        <v>#REF!</v>
      </c>
      <c r="O345" s="239" t="e">
        <f>L345/'Приложение № 1 2017'!D337</f>
        <v>#REF!</v>
      </c>
    </row>
    <row r="346" spans="1:15" s="232" customFormat="1" ht="31.2" x14ac:dyDescent="0.3">
      <c r="A346" s="274" t="str">
        <f>'Приложение № 1 2017'!A338</f>
        <v>239.7</v>
      </c>
      <c r="B346" s="320" t="str">
        <f>'Приложение № 1 2017'!B338</f>
        <v>рукав газовый "TUBOFLEX" длиной 100-120 см гайка/гайка 1/2 (гайка/штуцер 1/2)</v>
      </c>
      <c r="C346" s="249" t="str">
        <f>'Приложение № 1 2017'!C338</f>
        <v>"</v>
      </c>
      <c r="D346" s="278"/>
      <c r="E346" s="243"/>
      <c r="F346" s="276"/>
      <c r="G346" s="243"/>
      <c r="H346" s="243"/>
      <c r="I346" s="276"/>
      <c r="J346" s="243" t="e">
        <f>'Приложение № 1 2017'!#REF!</f>
        <v>#REF!</v>
      </c>
      <c r="K346" s="243" t="e">
        <f>'Приложение № 1 2017'!#REF!</f>
        <v>#REF!</v>
      </c>
      <c r="L346" s="244" t="e">
        <f t="shared" si="62"/>
        <v>#REF!</v>
      </c>
      <c r="M346" s="290">
        <v>210</v>
      </c>
      <c r="N346" s="239" t="e">
        <f t="shared" si="63"/>
        <v>#REF!</v>
      </c>
      <c r="O346" s="239" t="e">
        <f>L346/'Приложение № 1 2017'!D338</f>
        <v>#REF!</v>
      </c>
    </row>
    <row r="347" spans="1:15" s="232" customFormat="1" ht="31.2" x14ac:dyDescent="0.3">
      <c r="A347" s="274" t="str">
        <f>'Приложение № 1 2017'!A339</f>
        <v>239.8</v>
      </c>
      <c r="B347" s="320" t="str">
        <f>'Приложение № 1 2017'!B339</f>
        <v>рукав газовый "TUBOFLEX" длиной 150 см гайка/гайка 1/2 (гайка/штуцер 1/2)</v>
      </c>
      <c r="C347" s="249" t="str">
        <f>'Приложение № 1 2017'!C339</f>
        <v>"</v>
      </c>
      <c r="D347" s="278"/>
      <c r="E347" s="243"/>
      <c r="F347" s="276"/>
      <c r="G347" s="243"/>
      <c r="H347" s="243"/>
      <c r="I347" s="276"/>
      <c r="J347" s="243" t="e">
        <f>'Приложение № 1 2017'!#REF!</f>
        <v>#REF!</v>
      </c>
      <c r="K347" s="243" t="e">
        <f>'Приложение № 1 2017'!#REF!</f>
        <v>#REF!</v>
      </c>
      <c r="L347" s="244" t="e">
        <f t="shared" si="62"/>
        <v>#REF!</v>
      </c>
      <c r="M347" s="290">
        <v>220</v>
      </c>
      <c r="N347" s="239" t="e">
        <f t="shared" si="63"/>
        <v>#REF!</v>
      </c>
      <c r="O347" s="239" t="e">
        <f>L347/'Приложение № 1 2017'!D339</f>
        <v>#REF!</v>
      </c>
    </row>
    <row r="348" spans="1:15" s="232" customFormat="1" ht="31.2" x14ac:dyDescent="0.3">
      <c r="A348" s="274" t="str">
        <f>'Приложение № 1 2017'!A340</f>
        <v>239.9</v>
      </c>
      <c r="B348" s="320" t="str">
        <f>'Приложение № 1 2017'!B340</f>
        <v>рукав газовый "TUBOFLEX" длиной 180-200 см гайка/гайка 1/2 (гайка/штуцер 1/2)</v>
      </c>
      <c r="C348" s="249" t="str">
        <f>'Приложение № 1 2017'!C340</f>
        <v>"</v>
      </c>
      <c r="D348" s="278"/>
      <c r="E348" s="243"/>
      <c r="F348" s="276"/>
      <c r="G348" s="243"/>
      <c r="H348" s="243"/>
      <c r="I348" s="276"/>
      <c r="J348" s="243" t="e">
        <f>'Приложение № 1 2017'!#REF!</f>
        <v>#REF!</v>
      </c>
      <c r="K348" s="243" t="e">
        <f>'Приложение № 1 2017'!#REF!</f>
        <v>#REF!</v>
      </c>
      <c r="L348" s="244" t="e">
        <f t="shared" si="62"/>
        <v>#REF!</v>
      </c>
      <c r="M348" s="290">
        <v>245</v>
      </c>
      <c r="N348" s="239" t="e">
        <f t="shared" si="63"/>
        <v>#REF!</v>
      </c>
      <c r="O348" s="239" t="e">
        <f>L348/'Приложение № 1 2017'!D340</f>
        <v>#REF!</v>
      </c>
    </row>
    <row r="349" spans="1:15" s="232" customFormat="1" ht="31.2" x14ac:dyDescent="0.3">
      <c r="A349" s="274" t="str">
        <f>'Приложение № 1 2017'!A341</f>
        <v>239.10</v>
      </c>
      <c r="B349" s="320" t="str">
        <f>'Приложение № 1 2017'!B341</f>
        <v xml:space="preserve">сильфон 1/2" "KUZUFLEX" длиной 100 см гайка/гайка </v>
      </c>
      <c r="C349" s="249" t="str">
        <f>'Приложение № 1 2017'!C341</f>
        <v>"</v>
      </c>
      <c r="D349" s="278"/>
      <c r="E349" s="243"/>
      <c r="F349" s="276"/>
      <c r="G349" s="243"/>
      <c r="H349" s="243"/>
      <c r="I349" s="276"/>
      <c r="J349" s="243" t="e">
        <f>'Приложение № 1 2017'!#REF!</f>
        <v>#REF!</v>
      </c>
      <c r="K349" s="243" t="e">
        <f>'Приложение № 1 2017'!#REF!</f>
        <v>#REF!</v>
      </c>
      <c r="L349" s="244" t="e">
        <f t="shared" si="62"/>
        <v>#REF!</v>
      </c>
      <c r="M349" s="290">
        <v>200</v>
      </c>
      <c r="N349" s="239" t="e">
        <f t="shared" si="63"/>
        <v>#REF!</v>
      </c>
      <c r="O349" s="239" t="e">
        <f>L349/'Приложение № 1 2017'!D341</f>
        <v>#REF!</v>
      </c>
    </row>
    <row r="350" spans="1:15" s="232" customFormat="1" ht="31.2" x14ac:dyDescent="0.3">
      <c r="A350" s="274" t="str">
        <f>'Приложение № 1 2017'!A342</f>
        <v>239.11</v>
      </c>
      <c r="B350" s="320" t="str">
        <f>'Приложение № 1 2017'!B342</f>
        <v xml:space="preserve">сильфон 1/2" "KUZUFLEX" длиной 120 см гайка/гайка (гайка/штуцер) </v>
      </c>
      <c r="C350" s="249" t="str">
        <f>'Приложение № 1 2017'!C342</f>
        <v>"</v>
      </c>
      <c r="D350" s="278"/>
      <c r="E350" s="243"/>
      <c r="F350" s="276"/>
      <c r="G350" s="243"/>
      <c r="H350" s="243"/>
      <c r="I350" s="276"/>
      <c r="J350" s="243" t="e">
        <f>'Приложение № 1 2017'!#REF!</f>
        <v>#REF!</v>
      </c>
      <c r="K350" s="243" t="e">
        <f>'Приложение № 1 2017'!#REF!</f>
        <v>#REF!</v>
      </c>
      <c r="L350" s="244" t="e">
        <f t="shared" si="62"/>
        <v>#REF!</v>
      </c>
      <c r="M350" s="290">
        <v>210</v>
      </c>
      <c r="N350" s="239" t="e">
        <f t="shared" si="63"/>
        <v>#REF!</v>
      </c>
      <c r="O350" s="239" t="e">
        <f>L350/'Приложение № 1 2017'!D342</f>
        <v>#REF!</v>
      </c>
    </row>
    <row r="351" spans="1:15" s="232" customFormat="1" ht="31.2" x14ac:dyDescent="0.3">
      <c r="A351" s="274" t="str">
        <f>'Приложение № 1 2017'!A343</f>
        <v>239.12</v>
      </c>
      <c r="B351" s="320" t="str">
        <f>'Приложение № 1 2017'!B343</f>
        <v xml:space="preserve">сильфон 1/2" "KUZUFLEX" длиной 150 см гайка/гайка (гайка/штуцер) </v>
      </c>
      <c r="C351" s="249" t="str">
        <f>'Приложение № 1 2017'!C343</f>
        <v>"</v>
      </c>
      <c r="D351" s="278"/>
      <c r="E351" s="243"/>
      <c r="F351" s="276"/>
      <c r="G351" s="243"/>
      <c r="H351" s="243"/>
      <c r="I351" s="276"/>
      <c r="J351" s="243" t="e">
        <f>'Приложение № 1 2017'!#REF!</f>
        <v>#REF!</v>
      </c>
      <c r="K351" s="243" t="e">
        <f>'Приложение № 1 2017'!#REF!</f>
        <v>#REF!</v>
      </c>
      <c r="L351" s="244" t="e">
        <f t="shared" si="62"/>
        <v>#REF!</v>
      </c>
      <c r="M351" s="290">
        <v>220</v>
      </c>
      <c r="N351" s="239" t="e">
        <f t="shared" si="63"/>
        <v>#REF!</v>
      </c>
      <c r="O351" s="239" t="e">
        <f>L351/'Приложение № 1 2017'!D343</f>
        <v>#REF!</v>
      </c>
    </row>
    <row r="352" spans="1:15" s="232" customFormat="1" ht="31.2" x14ac:dyDescent="0.3">
      <c r="A352" s="274" t="str">
        <f>'Приложение № 1 2017'!A344</f>
        <v>239.13</v>
      </c>
      <c r="B352" s="320" t="str">
        <f>'Приложение № 1 2017'!B344</f>
        <v xml:space="preserve">сильфон 1/2" "KUZUFLEX" длиной 180 см гайка/гайка (гайка/штуцер) </v>
      </c>
      <c r="C352" s="249" t="str">
        <f>'Приложение № 1 2017'!C344</f>
        <v>"</v>
      </c>
      <c r="D352" s="278"/>
      <c r="E352" s="243"/>
      <c r="F352" s="276"/>
      <c r="G352" s="243"/>
      <c r="H352" s="243"/>
      <c r="I352" s="276"/>
      <c r="J352" s="243" t="e">
        <f>'Приложение № 1 2017'!#REF!</f>
        <v>#REF!</v>
      </c>
      <c r="K352" s="243" t="e">
        <f>'Приложение № 1 2017'!#REF!</f>
        <v>#REF!</v>
      </c>
      <c r="L352" s="244" t="e">
        <f t="shared" si="62"/>
        <v>#REF!</v>
      </c>
      <c r="M352" s="290">
        <v>235</v>
      </c>
      <c r="N352" s="239" t="e">
        <f t="shared" si="63"/>
        <v>#REF!</v>
      </c>
      <c r="O352" s="239" t="e">
        <f>L352/'Приложение № 1 2017'!D344</f>
        <v>#REF!</v>
      </c>
    </row>
    <row r="353" spans="1:15" s="232" customFormat="1" ht="31.2" x14ac:dyDescent="0.3">
      <c r="A353" s="274" t="str">
        <f>'Приложение № 1 2017'!A345</f>
        <v>239.14</v>
      </c>
      <c r="B353" s="320" t="str">
        <f>'Приложение № 1 2017'!B345</f>
        <v xml:space="preserve">сильфон 1/2" "KUZUFLEX" длиной 200 см гайка/гайка (гайка/штуцер) </v>
      </c>
      <c r="C353" s="249" t="str">
        <f>'Приложение № 1 2017'!C345</f>
        <v>"</v>
      </c>
      <c r="D353" s="278"/>
      <c r="E353" s="243"/>
      <c r="F353" s="276"/>
      <c r="G353" s="243"/>
      <c r="H353" s="243"/>
      <c r="I353" s="276"/>
      <c r="J353" s="243" t="e">
        <f>'Приложение № 1 2017'!#REF!</f>
        <v>#REF!</v>
      </c>
      <c r="K353" s="243" t="e">
        <f>'Приложение № 1 2017'!#REF!</f>
        <v>#REF!</v>
      </c>
      <c r="L353" s="244" t="e">
        <f t="shared" si="62"/>
        <v>#REF!</v>
      </c>
      <c r="M353" s="290">
        <v>245</v>
      </c>
      <c r="N353" s="239" t="e">
        <f t="shared" si="63"/>
        <v>#REF!</v>
      </c>
      <c r="O353" s="239" t="e">
        <f>L353/'Приложение № 1 2017'!D345</f>
        <v>#REF!</v>
      </c>
    </row>
    <row r="354" spans="1:15" s="232" customFormat="1" ht="46.8" x14ac:dyDescent="0.3">
      <c r="A354" s="274">
        <f>'Приложение № 1 2017'!A346</f>
        <v>240</v>
      </c>
      <c r="B354" s="275" t="s">
        <v>326</v>
      </c>
      <c r="C354" s="249" t="str">
        <f>'Приложение № 1 2017'!C346</f>
        <v>шланг, кран</v>
      </c>
      <c r="D354" s="278"/>
      <c r="E354" s="243"/>
      <c r="F354" s="276"/>
      <c r="G354" s="243"/>
      <c r="H354" s="243"/>
      <c r="I354" s="276"/>
      <c r="J354" s="243" t="e">
        <f>'Приложение № 1 2017'!#REF!</f>
        <v>#REF!</v>
      </c>
      <c r="K354" s="243" t="e">
        <f>'Приложение № 1 2017'!#REF!</f>
        <v>#REF!</v>
      </c>
      <c r="L354" s="244" t="e">
        <f t="shared" si="62"/>
        <v>#REF!</v>
      </c>
      <c r="M354" s="292">
        <v>0</v>
      </c>
      <c r="N354" s="239"/>
      <c r="O354" s="239" t="e">
        <f>L354/'Приложение № 1 2017'!D346</f>
        <v>#REF!</v>
      </c>
    </row>
    <row r="355" spans="1:15" s="232" customFormat="1" ht="31.2" x14ac:dyDescent="0.3">
      <c r="A355" s="274" t="str">
        <f>'Приложение № 1 2017'!A347</f>
        <v>240.1</v>
      </c>
      <c r="B355" s="320" t="str">
        <f>'Приложение № 1 2017'!B347</f>
        <v>подводка гибкая "Виткос"  длиной 60 - 80 см гайка/гайка</v>
      </c>
      <c r="C355" s="249" t="str">
        <f>'Приложение № 1 2017'!C347</f>
        <v>"</v>
      </c>
      <c r="D355" s="278"/>
      <c r="E355" s="243"/>
      <c r="F355" s="276"/>
      <c r="G355" s="243"/>
      <c r="H355" s="243"/>
      <c r="I355" s="276"/>
      <c r="J355" s="243" t="e">
        <f>'Приложение № 1 2017'!#REF!</f>
        <v>#REF!</v>
      </c>
      <c r="K355" s="243" t="e">
        <f>'Приложение № 1 2017'!#REF!</f>
        <v>#REF!</v>
      </c>
      <c r="L355" s="244" t="e">
        <f t="shared" si="62"/>
        <v>#REF!</v>
      </c>
      <c r="M355" s="290">
        <v>320</v>
      </c>
      <c r="N355" s="239" t="e">
        <f t="shared" ref="N355:N368" si="64">L355/M355</f>
        <v>#REF!</v>
      </c>
      <c r="O355" s="239" t="e">
        <f>L355/'Приложение № 1 2017'!D347</f>
        <v>#REF!</v>
      </c>
    </row>
    <row r="356" spans="1:15" s="232" customFormat="1" ht="31.2" x14ac:dyDescent="0.3">
      <c r="A356" s="274" t="str">
        <f>'Приложение № 1 2017'!A348</f>
        <v>240.2</v>
      </c>
      <c r="B356" s="320" t="str">
        <f>'Приложение № 1 2017'!B348</f>
        <v>подводка гибкая "Виткос"  длиной 100 - 120 см гайка/гайка</v>
      </c>
      <c r="C356" s="249" t="str">
        <f>'Приложение № 1 2017'!C348</f>
        <v>"</v>
      </c>
      <c r="D356" s="278"/>
      <c r="E356" s="243"/>
      <c r="F356" s="276"/>
      <c r="G356" s="243"/>
      <c r="H356" s="243"/>
      <c r="I356" s="276"/>
      <c r="J356" s="243" t="e">
        <f>'Приложение № 1 2017'!#REF!</f>
        <v>#REF!</v>
      </c>
      <c r="K356" s="243" t="e">
        <f>'Приложение № 1 2017'!#REF!</f>
        <v>#REF!</v>
      </c>
      <c r="L356" s="244" t="e">
        <f t="shared" si="62"/>
        <v>#REF!</v>
      </c>
      <c r="M356" s="290">
        <v>350</v>
      </c>
      <c r="N356" s="239" t="e">
        <f t="shared" si="64"/>
        <v>#REF!</v>
      </c>
      <c r="O356" s="239" t="e">
        <f>L356/'Приложение № 1 2017'!D348</f>
        <v>#REF!</v>
      </c>
    </row>
    <row r="357" spans="1:15" s="232" customFormat="1" ht="31.2" x14ac:dyDescent="0.3">
      <c r="A357" s="274" t="str">
        <f>'Приложение № 1 2017'!A349</f>
        <v>240.3</v>
      </c>
      <c r="B357" s="320" t="str">
        <f>'Приложение № 1 2017'!B349</f>
        <v>подводка гибкая "Виткос"  длиной150 см гайка/гайка</v>
      </c>
      <c r="C357" s="249" t="str">
        <f>'Приложение № 1 2017'!C349</f>
        <v>"</v>
      </c>
      <c r="D357" s="278"/>
      <c r="E357" s="243"/>
      <c r="F357" s="276"/>
      <c r="G357" s="243"/>
      <c r="H357" s="243"/>
      <c r="I357" s="276"/>
      <c r="J357" s="243" t="e">
        <f>'Приложение № 1 2017'!#REF!</f>
        <v>#REF!</v>
      </c>
      <c r="K357" s="243" t="e">
        <f>'Приложение № 1 2017'!#REF!</f>
        <v>#REF!</v>
      </c>
      <c r="L357" s="244" t="e">
        <f t="shared" si="62"/>
        <v>#REF!</v>
      </c>
      <c r="M357" s="290">
        <v>440</v>
      </c>
      <c r="N357" s="239" t="e">
        <f t="shared" si="64"/>
        <v>#REF!</v>
      </c>
      <c r="O357" s="239" t="e">
        <f>L357/'Приложение № 1 2017'!D349</f>
        <v>#REF!</v>
      </c>
    </row>
    <row r="358" spans="1:15" s="232" customFormat="1" ht="31.2" x14ac:dyDescent="0.3">
      <c r="A358" s="274" t="str">
        <f>'Приложение № 1 2017'!A350</f>
        <v>240.4</v>
      </c>
      <c r="B358" s="320" t="str">
        <f>'Приложение № 1 2017'!B350</f>
        <v>подводка гибкая  "Виткос"  длиной 60 - 80 см гайка/штуцер 1/2</v>
      </c>
      <c r="C358" s="249" t="str">
        <f>'Приложение № 1 2017'!C350</f>
        <v>"</v>
      </c>
      <c r="D358" s="278"/>
      <c r="E358" s="243"/>
      <c r="F358" s="276"/>
      <c r="G358" s="243"/>
      <c r="H358" s="243"/>
      <c r="I358" s="276"/>
      <c r="J358" s="243" t="e">
        <f>'Приложение № 1 2017'!#REF!</f>
        <v>#REF!</v>
      </c>
      <c r="K358" s="243" t="e">
        <f>'Приложение № 1 2017'!#REF!</f>
        <v>#REF!</v>
      </c>
      <c r="L358" s="244" t="e">
        <f t="shared" si="62"/>
        <v>#REF!</v>
      </c>
      <c r="M358" s="290">
        <v>305</v>
      </c>
      <c r="N358" s="239" t="e">
        <f t="shared" si="64"/>
        <v>#REF!</v>
      </c>
      <c r="O358" s="239" t="e">
        <f>L358/'Приложение № 1 2017'!D350</f>
        <v>#REF!</v>
      </c>
    </row>
    <row r="359" spans="1:15" s="232" customFormat="1" ht="31.2" x14ac:dyDescent="0.3">
      <c r="A359" s="274" t="str">
        <f>'Приложение № 1 2017'!A351</f>
        <v>240.5</v>
      </c>
      <c r="B359" s="320" t="str">
        <f>'Приложение № 1 2017'!B351</f>
        <v>подводка гибкая "Виткос"  длиной100 - 120 см гайка/штуцер 1/2</v>
      </c>
      <c r="C359" s="249" t="str">
        <f>'Приложение № 1 2017'!C351</f>
        <v>"</v>
      </c>
      <c r="D359" s="278"/>
      <c r="E359" s="243"/>
      <c r="F359" s="276"/>
      <c r="G359" s="243"/>
      <c r="H359" s="243"/>
      <c r="I359" s="276"/>
      <c r="J359" s="243" t="e">
        <f>'Приложение № 1 2017'!#REF!</f>
        <v>#REF!</v>
      </c>
      <c r="K359" s="243" t="e">
        <f>'Приложение № 1 2017'!#REF!</f>
        <v>#REF!</v>
      </c>
      <c r="L359" s="244" t="e">
        <f t="shared" si="62"/>
        <v>#REF!</v>
      </c>
      <c r="M359" s="290">
        <v>325</v>
      </c>
      <c r="N359" s="239" t="e">
        <f t="shared" si="64"/>
        <v>#REF!</v>
      </c>
      <c r="O359" s="239" t="e">
        <f>L359/'Приложение № 1 2017'!D351</f>
        <v>#REF!</v>
      </c>
    </row>
    <row r="360" spans="1:15" s="232" customFormat="1" ht="31.2" x14ac:dyDescent="0.3">
      <c r="A360" s="274" t="str">
        <f>'Приложение № 1 2017'!A352</f>
        <v>240.6</v>
      </c>
      <c r="B360" s="320" t="str">
        <f>'Приложение № 1 2017'!B352</f>
        <v>подводка гибкая  "Виткос"  длиной 150 см гайка/штуцер 1/2</v>
      </c>
      <c r="C360" s="249" t="str">
        <f>'Приложение № 1 2017'!C352</f>
        <v>"</v>
      </c>
      <c r="D360" s="278"/>
      <c r="E360" s="243"/>
      <c r="F360" s="276"/>
      <c r="G360" s="243"/>
      <c r="H360" s="243"/>
      <c r="I360" s="276"/>
      <c r="J360" s="243" t="e">
        <f>'Приложение № 1 2017'!#REF!</f>
        <v>#REF!</v>
      </c>
      <c r="K360" s="243" t="e">
        <f>'Приложение № 1 2017'!#REF!</f>
        <v>#REF!</v>
      </c>
      <c r="L360" s="244" t="e">
        <f t="shared" si="62"/>
        <v>#REF!</v>
      </c>
      <c r="M360" s="290">
        <v>410</v>
      </c>
      <c r="N360" s="239" t="e">
        <f t="shared" si="64"/>
        <v>#REF!</v>
      </c>
      <c r="O360" s="239" t="e">
        <f>L360/'Приложение № 1 2017'!D352</f>
        <v>#REF!</v>
      </c>
    </row>
    <row r="361" spans="1:15" s="232" customFormat="1" ht="31.2" x14ac:dyDescent="0.3">
      <c r="A361" s="274" t="str">
        <f>'Приложение № 1 2017'!A353</f>
        <v>240.7</v>
      </c>
      <c r="B361" s="320" t="str">
        <f>'Приложение № 1 2017'!B353</f>
        <v>рукав газовый "TUBOFLEX" длиной 100-120 см гайка/гайка 1/2 (гайка/штуцер 1/2)</v>
      </c>
      <c r="C361" s="249" t="str">
        <f>'Приложение № 1 2017'!C353</f>
        <v>"</v>
      </c>
      <c r="D361" s="278"/>
      <c r="E361" s="243"/>
      <c r="F361" s="276"/>
      <c r="G361" s="243"/>
      <c r="H361" s="243"/>
      <c r="I361" s="276"/>
      <c r="J361" s="243" t="e">
        <f>'Приложение № 1 2017'!#REF!</f>
        <v>#REF!</v>
      </c>
      <c r="K361" s="243" t="e">
        <f>'Приложение № 1 2017'!#REF!</f>
        <v>#REF!</v>
      </c>
      <c r="L361" s="244" t="e">
        <f t="shared" si="62"/>
        <v>#REF!</v>
      </c>
      <c r="M361" s="290">
        <v>240</v>
      </c>
      <c r="N361" s="239" t="e">
        <f t="shared" si="64"/>
        <v>#REF!</v>
      </c>
      <c r="O361" s="239" t="e">
        <f>L361/'Приложение № 1 2017'!D353</f>
        <v>#REF!</v>
      </c>
    </row>
    <row r="362" spans="1:15" s="232" customFormat="1" ht="31.2" x14ac:dyDescent="0.3">
      <c r="A362" s="274" t="str">
        <f>'Приложение № 1 2017'!A354</f>
        <v>240.8</v>
      </c>
      <c r="B362" s="320" t="str">
        <f>'Приложение № 1 2017'!B354</f>
        <v>рукав газовый "TUBOFLEX" длиной 150 см гайка/гайка 1/2 (гайка/штуцер 1/2)</v>
      </c>
      <c r="C362" s="249" t="str">
        <f>'Приложение № 1 2017'!C354</f>
        <v>"</v>
      </c>
      <c r="D362" s="278"/>
      <c r="E362" s="243"/>
      <c r="F362" s="276"/>
      <c r="G362" s="243"/>
      <c r="H362" s="243"/>
      <c r="I362" s="276"/>
      <c r="J362" s="243" t="e">
        <f>'Приложение № 1 2017'!#REF!</f>
        <v>#REF!</v>
      </c>
      <c r="K362" s="243" t="e">
        <f>'Приложение № 1 2017'!#REF!</f>
        <v>#REF!</v>
      </c>
      <c r="L362" s="244" t="e">
        <f t="shared" si="62"/>
        <v>#REF!</v>
      </c>
      <c r="M362" s="290">
        <v>250</v>
      </c>
      <c r="N362" s="239" t="e">
        <f t="shared" si="64"/>
        <v>#REF!</v>
      </c>
      <c r="O362" s="239" t="e">
        <f>L362/'Приложение № 1 2017'!D354</f>
        <v>#REF!</v>
      </c>
    </row>
    <row r="363" spans="1:15" s="232" customFormat="1" ht="31.2" x14ac:dyDescent="0.3">
      <c r="A363" s="274" t="str">
        <f>'Приложение № 1 2017'!A355</f>
        <v>240.9</v>
      </c>
      <c r="B363" s="320" t="str">
        <f>'Приложение № 1 2017'!B355</f>
        <v>рукав газовый "TUBOFLEX" длиной 180-200 см гайка/гайка 1/2 (гайка/штуцер 1/2)</v>
      </c>
      <c r="C363" s="249" t="str">
        <f>'Приложение № 1 2017'!C355</f>
        <v>"</v>
      </c>
      <c r="D363" s="278"/>
      <c r="E363" s="243"/>
      <c r="F363" s="276"/>
      <c r="G363" s="243"/>
      <c r="H363" s="243"/>
      <c r="I363" s="276"/>
      <c r="J363" s="243" t="e">
        <f>'Приложение № 1 2017'!#REF!</f>
        <v>#REF!</v>
      </c>
      <c r="K363" s="243" t="e">
        <f>'Приложение № 1 2017'!#REF!</f>
        <v>#REF!</v>
      </c>
      <c r="L363" s="244" t="e">
        <f t="shared" si="62"/>
        <v>#REF!</v>
      </c>
      <c r="M363" s="290">
        <v>275</v>
      </c>
      <c r="N363" s="239" t="e">
        <f t="shared" si="64"/>
        <v>#REF!</v>
      </c>
      <c r="O363" s="239" t="e">
        <f>L363/'Приложение № 1 2017'!D355</f>
        <v>#REF!</v>
      </c>
    </row>
    <row r="364" spans="1:15" s="232" customFormat="1" ht="31.2" x14ac:dyDescent="0.3">
      <c r="A364" s="274" t="str">
        <f>'Приложение № 1 2017'!A356</f>
        <v>240.10</v>
      </c>
      <c r="B364" s="320" t="str">
        <f>'Приложение № 1 2017'!B356</f>
        <v xml:space="preserve">сильфон 1/2" "KUZUFLEX" длиной 100 см гайка/гайка </v>
      </c>
      <c r="C364" s="249" t="str">
        <f>'Приложение № 1 2017'!C356</f>
        <v>"</v>
      </c>
      <c r="D364" s="278"/>
      <c r="E364" s="243"/>
      <c r="F364" s="276"/>
      <c r="G364" s="243"/>
      <c r="H364" s="243"/>
      <c r="I364" s="276"/>
      <c r="J364" s="243">
        <f>'2009 (Прил2) (2)'!L63</f>
        <v>194.92</v>
      </c>
      <c r="K364" s="243">
        <f>'2009 (Прил2) (2)'!M63</f>
        <v>35.08</v>
      </c>
      <c r="L364" s="244">
        <f t="shared" si="62"/>
        <v>230</v>
      </c>
      <c r="M364" s="290">
        <v>230</v>
      </c>
      <c r="N364" s="239">
        <f t="shared" si="64"/>
        <v>1</v>
      </c>
      <c r="O364" s="239">
        <f>L364/'Приложение № 1 2017'!D356</f>
        <v>0.79</v>
      </c>
    </row>
    <row r="365" spans="1:15" s="232" customFormat="1" ht="31.2" x14ac:dyDescent="0.3">
      <c r="A365" s="274" t="str">
        <f>'Приложение № 1 2017'!A357</f>
        <v>240.11</v>
      </c>
      <c r="B365" s="320" t="str">
        <f>'Приложение № 1 2017'!B357</f>
        <v xml:space="preserve">сильфон 1/2" "KUZUFLEX" длиной 120 см гайка/гайка (гайка/штуцер) </v>
      </c>
      <c r="C365" s="249" t="str">
        <f>'Приложение № 1 2017'!C357</f>
        <v>"</v>
      </c>
      <c r="D365" s="278"/>
      <c r="E365" s="243"/>
      <c r="F365" s="276"/>
      <c r="G365" s="243"/>
      <c r="H365" s="243"/>
      <c r="I365" s="276"/>
      <c r="J365" s="243">
        <f>'2009 (Прил2) (2)'!L64</f>
        <v>203.39</v>
      </c>
      <c r="K365" s="243">
        <f>'2009 (Прил2) (2)'!M64</f>
        <v>36.61</v>
      </c>
      <c r="L365" s="244">
        <f t="shared" si="62"/>
        <v>240</v>
      </c>
      <c r="M365" s="290">
        <v>240</v>
      </c>
      <c r="N365" s="239">
        <f t="shared" si="64"/>
        <v>1</v>
      </c>
      <c r="O365" s="239">
        <f>L365/'Приложение № 1 2017'!D357</f>
        <v>0.8</v>
      </c>
    </row>
    <row r="366" spans="1:15" s="232" customFormat="1" ht="31.2" x14ac:dyDescent="0.3">
      <c r="A366" s="274" t="str">
        <f>'Приложение № 1 2017'!A358</f>
        <v>240.12</v>
      </c>
      <c r="B366" s="320" t="str">
        <f>'Приложение № 1 2017'!B358</f>
        <v xml:space="preserve">сильфон 1/2" "KUZUFLEX" длиной 150 см гайка/гайка (гайка/штуцер) </v>
      </c>
      <c r="C366" s="249" t="str">
        <f>'Приложение № 1 2017'!C358</f>
        <v>"</v>
      </c>
      <c r="D366" s="278"/>
      <c r="E366" s="243"/>
      <c r="F366" s="276"/>
      <c r="G366" s="243"/>
      <c r="H366" s="243"/>
      <c r="I366" s="276"/>
      <c r="J366" s="243">
        <f>'2009 (Прил2) (2)'!L65</f>
        <v>211.86</v>
      </c>
      <c r="K366" s="243">
        <f>'2009 (Прил2) (2)'!M65</f>
        <v>38.14</v>
      </c>
      <c r="L366" s="244">
        <f t="shared" si="62"/>
        <v>250</v>
      </c>
      <c r="M366" s="290">
        <v>250</v>
      </c>
      <c r="N366" s="239">
        <f t="shared" si="64"/>
        <v>1</v>
      </c>
      <c r="O366" s="239">
        <f>L366/'Приложение № 1 2017'!D358</f>
        <v>0.81</v>
      </c>
    </row>
    <row r="367" spans="1:15" s="232" customFormat="1" ht="31.2" x14ac:dyDescent="0.3">
      <c r="A367" s="274" t="str">
        <f>'Приложение № 1 2017'!A359</f>
        <v>240.13</v>
      </c>
      <c r="B367" s="320" t="str">
        <f>'Приложение № 1 2017'!B359</f>
        <v xml:space="preserve">сильфон 1/2" "KUZUFLEX" длиной 180 см гайка/гайка (гайка/штуцер) </v>
      </c>
      <c r="C367" s="249" t="str">
        <f>'Приложение № 1 2017'!C359</f>
        <v>"</v>
      </c>
      <c r="D367" s="278"/>
      <c r="E367" s="243"/>
      <c r="F367" s="276"/>
      <c r="G367" s="243"/>
      <c r="H367" s="243"/>
      <c r="I367" s="276"/>
      <c r="J367" s="243">
        <f>'2009 (Прил2) (2)'!L66</f>
        <v>224.58</v>
      </c>
      <c r="K367" s="243">
        <f>'2009 (Прил2) (2)'!M66</f>
        <v>40.42</v>
      </c>
      <c r="L367" s="244">
        <f t="shared" si="62"/>
        <v>265</v>
      </c>
      <c r="M367" s="290">
        <v>265</v>
      </c>
      <c r="N367" s="239">
        <f t="shared" si="64"/>
        <v>1</v>
      </c>
      <c r="O367" s="239">
        <f>L367/'Приложение № 1 2017'!D359</f>
        <v>0.82</v>
      </c>
    </row>
    <row r="368" spans="1:15" s="232" customFormat="1" ht="31.2" x14ac:dyDescent="0.3">
      <c r="A368" s="274" t="str">
        <f>'Приложение № 1 2017'!A360</f>
        <v>240.14</v>
      </c>
      <c r="B368" s="320" t="str">
        <f>'Приложение № 1 2017'!B360</f>
        <v xml:space="preserve">сильфон 1/2" "KUZUFLEX" длиной 200 см гайка/гайка (гайка/штуцер) </v>
      </c>
      <c r="C368" s="249" t="str">
        <f>'Приложение № 1 2017'!C360</f>
        <v>"</v>
      </c>
      <c r="D368" s="278"/>
      <c r="E368" s="243"/>
      <c r="F368" s="276"/>
      <c r="G368" s="243"/>
      <c r="H368" s="243"/>
      <c r="I368" s="276"/>
      <c r="J368" s="243">
        <f>'2009 (Прил2) (2)'!L67</f>
        <v>233.05</v>
      </c>
      <c r="K368" s="243">
        <f>'2009 (Прил2) (2)'!M67</f>
        <v>41.95</v>
      </c>
      <c r="L368" s="244">
        <f t="shared" si="62"/>
        <v>275</v>
      </c>
      <c r="M368" s="290">
        <v>275</v>
      </c>
      <c r="N368" s="239">
        <f t="shared" si="64"/>
        <v>1</v>
      </c>
      <c r="O368" s="239">
        <f>L368/'Приложение № 1 2017'!D360</f>
        <v>0.82</v>
      </c>
    </row>
    <row r="369" spans="1:15" s="232" customFormat="1" ht="46.8" x14ac:dyDescent="0.3">
      <c r="A369" s="274">
        <f>'Приложение № 1 2017'!A361</f>
        <v>241</v>
      </c>
      <c r="B369" s="275" t="s">
        <v>327</v>
      </c>
      <c r="C369" s="249" t="str">
        <f>'Приложение № 1 2017'!C361</f>
        <v>шланг</v>
      </c>
      <c r="D369" s="278"/>
      <c r="E369" s="243"/>
      <c r="F369" s="276"/>
      <c r="G369" s="243"/>
      <c r="H369" s="243"/>
      <c r="I369" s="276"/>
      <c r="J369" s="243" t="e">
        <f>'Приложение № 1 2017'!#REF!</f>
        <v>#REF!</v>
      </c>
      <c r="K369" s="243" t="e">
        <f>'Приложение № 1 2017'!#REF!</f>
        <v>#REF!</v>
      </c>
      <c r="L369" s="244" t="e">
        <f t="shared" si="62"/>
        <v>#REF!</v>
      </c>
      <c r="M369" s="292">
        <v>0</v>
      </c>
      <c r="N369" s="239"/>
      <c r="O369" s="239" t="e">
        <f>L369/'Приложение № 1 2017'!D361</f>
        <v>#REF!</v>
      </c>
    </row>
    <row r="370" spans="1:15" s="232" customFormat="1" ht="31.2" x14ac:dyDescent="0.3">
      <c r="A370" s="274" t="str">
        <f>'Приложение № 1 2017'!A362</f>
        <v>241.1</v>
      </c>
      <c r="B370" s="320" t="str">
        <f>'Приложение № 1 2017'!B362</f>
        <v>подводка гибкая "Виткос"  длиной 60 - 80 см гайка/гайка</v>
      </c>
      <c r="C370" s="249" t="str">
        <f>'Приложение № 1 2017'!C362</f>
        <v>"</v>
      </c>
      <c r="D370" s="278"/>
      <c r="E370" s="243"/>
      <c r="F370" s="276"/>
      <c r="G370" s="243"/>
      <c r="H370" s="243"/>
      <c r="I370" s="276"/>
      <c r="J370" s="243" t="e">
        <f>'Приложение № 1 2017'!#REF!</f>
        <v>#REF!</v>
      </c>
      <c r="K370" s="243" t="e">
        <f>'Приложение № 1 2017'!#REF!</f>
        <v>#REF!</v>
      </c>
      <c r="L370" s="244" t="e">
        <f t="shared" si="62"/>
        <v>#REF!</v>
      </c>
      <c r="M370" s="290">
        <v>210</v>
      </c>
      <c r="N370" s="239" t="e">
        <f t="shared" ref="N370:N384" si="65">L370/M370</f>
        <v>#REF!</v>
      </c>
      <c r="O370" s="239" t="e">
        <f>L370/'Приложение № 1 2017'!D362</f>
        <v>#REF!</v>
      </c>
    </row>
    <row r="371" spans="1:15" s="232" customFormat="1" ht="31.2" x14ac:dyDescent="0.3">
      <c r="A371" s="274" t="str">
        <f>'Приложение № 1 2017'!A363</f>
        <v>241.2</v>
      </c>
      <c r="B371" s="320" t="str">
        <f>'Приложение № 1 2017'!B363</f>
        <v>подводка гибкая "Виткос"  длиной 100 - 120 см гайка/гайка</v>
      </c>
      <c r="C371" s="249" t="str">
        <f>'Приложение № 1 2017'!C363</f>
        <v>"</v>
      </c>
      <c r="D371" s="278"/>
      <c r="E371" s="243"/>
      <c r="F371" s="276"/>
      <c r="G371" s="243"/>
      <c r="H371" s="243"/>
      <c r="I371" s="276"/>
      <c r="J371" s="243" t="e">
        <f>'Приложение № 1 2017'!#REF!</f>
        <v>#REF!</v>
      </c>
      <c r="K371" s="243" t="e">
        <f>'Приложение № 1 2017'!#REF!</f>
        <v>#REF!</v>
      </c>
      <c r="L371" s="244" t="e">
        <f t="shared" si="62"/>
        <v>#REF!</v>
      </c>
      <c r="M371" s="290">
        <v>240</v>
      </c>
      <c r="N371" s="239" t="e">
        <f t="shared" si="65"/>
        <v>#REF!</v>
      </c>
      <c r="O371" s="239" t="e">
        <f>L371/'Приложение № 1 2017'!D363</f>
        <v>#REF!</v>
      </c>
    </row>
    <row r="372" spans="1:15" s="232" customFormat="1" ht="31.2" x14ac:dyDescent="0.3">
      <c r="A372" s="274" t="str">
        <f>'Приложение № 1 2017'!A364</f>
        <v>241.3</v>
      </c>
      <c r="B372" s="320" t="str">
        <f>'Приложение № 1 2017'!B364</f>
        <v>подводка гибкая  "Виткос" длиной 150 см гайка/гайка</v>
      </c>
      <c r="C372" s="249" t="str">
        <f>'Приложение № 1 2017'!C364</f>
        <v>"</v>
      </c>
      <c r="D372" s="278"/>
      <c r="E372" s="243"/>
      <c r="F372" s="276"/>
      <c r="G372" s="243"/>
      <c r="H372" s="243"/>
      <c r="I372" s="276"/>
      <c r="J372" s="243" t="e">
        <f>'Приложение № 1 2017'!#REF!</f>
        <v>#REF!</v>
      </c>
      <c r="K372" s="243" t="e">
        <f>'Приложение № 1 2017'!#REF!</f>
        <v>#REF!</v>
      </c>
      <c r="L372" s="244" t="e">
        <f t="shared" si="62"/>
        <v>#REF!</v>
      </c>
      <c r="M372" s="290">
        <v>330</v>
      </c>
      <c r="N372" s="239" t="e">
        <f t="shared" si="65"/>
        <v>#REF!</v>
      </c>
      <c r="O372" s="239" t="e">
        <f>L372/'Приложение № 1 2017'!D364</f>
        <v>#REF!</v>
      </c>
    </row>
    <row r="373" spans="1:15" s="232" customFormat="1" ht="31.2" x14ac:dyDescent="0.3">
      <c r="A373" s="274" t="str">
        <f>'Приложение № 1 2017'!A365</f>
        <v>241.4</v>
      </c>
      <c r="B373" s="320" t="str">
        <f>'Приложение № 1 2017'!B365</f>
        <v>подводка гибкая "Виткос"  длиной 60 - 80 см гайка/штуцер 1/2</v>
      </c>
      <c r="C373" s="249" t="str">
        <f>'Приложение № 1 2017'!C365</f>
        <v>"</v>
      </c>
      <c r="D373" s="278"/>
      <c r="E373" s="243"/>
      <c r="F373" s="276"/>
      <c r="G373" s="243"/>
      <c r="H373" s="243"/>
      <c r="I373" s="276"/>
      <c r="J373" s="243" t="e">
        <f>'Приложение № 1 2017'!#REF!</f>
        <v>#REF!</v>
      </c>
      <c r="K373" s="243" t="e">
        <f>'Приложение № 1 2017'!#REF!</f>
        <v>#REF!</v>
      </c>
      <c r="L373" s="244" t="e">
        <f t="shared" si="62"/>
        <v>#REF!</v>
      </c>
      <c r="M373" s="290">
        <v>190</v>
      </c>
      <c r="N373" s="239" t="e">
        <f t="shared" si="65"/>
        <v>#REF!</v>
      </c>
      <c r="O373" s="239" t="e">
        <f>L373/'Приложение № 1 2017'!D365</f>
        <v>#REF!</v>
      </c>
    </row>
    <row r="374" spans="1:15" s="232" customFormat="1" ht="31.2" x14ac:dyDescent="0.3">
      <c r="A374" s="274" t="str">
        <f>'Приложение № 1 2017'!A366</f>
        <v>241.5</v>
      </c>
      <c r="B374" s="320" t="str">
        <f>'Приложение № 1 2017'!B366</f>
        <v>подводка гибкая  "Виткос" длиной 100 - 120 см гайка/штуцер 1/2</v>
      </c>
      <c r="C374" s="249" t="str">
        <f>'Приложение № 1 2017'!C366</f>
        <v>"</v>
      </c>
      <c r="D374" s="278"/>
      <c r="E374" s="243"/>
      <c r="F374" s="276"/>
      <c r="G374" s="243"/>
      <c r="H374" s="243"/>
      <c r="I374" s="276"/>
      <c r="J374" s="243" t="e">
        <f>'Приложение № 1 2017'!#REF!</f>
        <v>#REF!</v>
      </c>
      <c r="K374" s="243" t="e">
        <f>'Приложение № 1 2017'!#REF!</f>
        <v>#REF!</v>
      </c>
      <c r="L374" s="244" t="e">
        <f t="shared" si="62"/>
        <v>#REF!</v>
      </c>
      <c r="M374" s="290">
        <v>210</v>
      </c>
      <c r="N374" s="239" t="e">
        <f t="shared" si="65"/>
        <v>#REF!</v>
      </c>
      <c r="O374" s="239" t="e">
        <f>L374/'Приложение № 1 2017'!D366</f>
        <v>#REF!</v>
      </c>
    </row>
    <row r="375" spans="1:15" s="232" customFormat="1" ht="31.2" x14ac:dyDescent="0.3">
      <c r="A375" s="274" t="str">
        <f>'Приложение № 1 2017'!A367</f>
        <v>241.6</v>
      </c>
      <c r="B375" s="320" t="str">
        <f>'Приложение № 1 2017'!B367</f>
        <v>подводка гибкая  "Виткос" длиной 150 гайка/штуцер 1/2</v>
      </c>
      <c r="C375" s="249" t="str">
        <f>'Приложение № 1 2017'!C367</f>
        <v>"</v>
      </c>
      <c r="D375" s="278"/>
      <c r="E375" s="243"/>
      <c r="F375" s="276"/>
      <c r="G375" s="243"/>
      <c r="H375" s="243"/>
      <c r="I375" s="276"/>
      <c r="J375" s="243" t="e">
        <f>'Приложение № 1 2017'!#REF!</f>
        <v>#REF!</v>
      </c>
      <c r="K375" s="243" t="e">
        <f>'Приложение № 1 2017'!#REF!</f>
        <v>#REF!</v>
      </c>
      <c r="L375" s="244" t="e">
        <f t="shared" si="62"/>
        <v>#REF!</v>
      </c>
      <c r="M375" s="290">
        <v>300</v>
      </c>
      <c r="N375" s="239" t="e">
        <f t="shared" si="65"/>
        <v>#REF!</v>
      </c>
      <c r="O375" s="239" t="e">
        <f>L375/'Приложение № 1 2017'!D367</f>
        <v>#REF!</v>
      </c>
    </row>
    <row r="376" spans="1:15" s="232" customFormat="1" ht="31.2" x14ac:dyDescent="0.3">
      <c r="A376" s="274" t="str">
        <f>'Приложение № 1 2017'!A368</f>
        <v>241.7</v>
      </c>
      <c r="B376" s="320" t="str">
        <f>'Приложение № 1 2017'!B368</f>
        <v>рукав газовый "TUBOFLEX" длиной 100-120 см гайка/гайка 1/2 (гайка/штуцер 1/2)</v>
      </c>
      <c r="C376" s="249" t="str">
        <f>'Приложение № 1 2017'!C368</f>
        <v>"</v>
      </c>
      <c r="D376" s="278"/>
      <c r="E376" s="243"/>
      <c r="F376" s="276"/>
      <c r="G376" s="243"/>
      <c r="H376" s="243"/>
      <c r="I376" s="276"/>
      <c r="J376" s="243" t="e">
        <f>'Приложение № 1 2017'!#REF!</f>
        <v>#REF!</v>
      </c>
      <c r="K376" s="243" t="e">
        <f>'Приложение № 1 2017'!#REF!</f>
        <v>#REF!</v>
      </c>
      <c r="L376" s="244" t="e">
        <f t="shared" si="62"/>
        <v>#REF!</v>
      </c>
      <c r="M376" s="290">
        <v>130</v>
      </c>
      <c r="N376" s="239" t="e">
        <f t="shared" si="65"/>
        <v>#REF!</v>
      </c>
      <c r="O376" s="239" t="e">
        <f>L376/'Приложение № 1 2017'!D368</f>
        <v>#REF!</v>
      </c>
    </row>
    <row r="377" spans="1:15" s="232" customFormat="1" ht="31.2" x14ac:dyDescent="0.3">
      <c r="A377" s="274" t="str">
        <f>'Приложение № 1 2017'!A369</f>
        <v>241.8</v>
      </c>
      <c r="B377" s="320" t="str">
        <f>'Приложение № 1 2017'!B369</f>
        <v>рукав газовый "TUBOFLEX" длиной 150 см гайка/гайка 1/2 (гайка/штуцер 1/2)</v>
      </c>
      <c r="C377" s="249" t="str">
        <f>'Приложение № 1 2017'!C369</f>
        <v>"</v>
      </c>
      <c r="D377" s="278"/>
      <c r="E377" s="243"/>
      <c r="F377" s="276"/>
      <c r="G377" s="243"/>
      <c r="H377" s="243"/>
      <c r="I377" s="276"/>
      <c r="J377" s="243" t="e">
        <f>'Приложение № 1 2017'!#REF!</f>
        <v>#REF!</v>
      </c>
      <c r="K377" s="243" t="e">
        <f>'Приложение № 1 2017'!#REF!</f>
        <v>#REF!</v>
      </c>
      <c r="L377" s="244" t="e">
        <f t="shared" si="62"/>
        <v>#REF!</v>
      </c>
      <c r="M377" s="290">
        <v>140</v>
      </c>
      <c r="N377" s="239" t="e">
        <f t="shared" si="65"/>
        <v>#REF!</v>
      </c>
      <c r="O377" s="239" t="e">
        <f>L377/'Приложение № 1 2017'!D369</f>
        <v>#REF!</v>
      </c>
    </row>
    <row r="378" spans="1:15" s="232" customFormat="1" ht="31.2" x14ac:dyDescent="0.3">
      <c r="A378" s="274" t="str">
        <f>'Приложение № 1 2017'!A370</f>
        <v>241.9</v>
      </c>
      <c r="B378" s="320" t="str">
        <f>'Приложение № 1 2017'!B370</f>
        <v>рукав газовый "TUBOFLEX" длиной 180-200 см гайка/гайка 1/2 (гайка/штуцер 1/2)</v>
      </c>
      <c r="C378" s="249" t="str">
        <f>'Приложение № 1 2017'!C370</f>
        <v>"</v>
      </c>
      <c r="D378" s="278"/>
      <c r="E378" s="243"/>
      <c r="F378" s="276"/>
      <c r="G378" s="243"/>
      <c r="H378" s="243"/>
      <c r="I378" s="276"/>
      <c r="J378" s="243" t="e">
        <f>'Приложение № 1 2017'!#REF!</f>
        <v>#REF!</v>
      </c>
      <c r="K378" s="243" t="e">
        <f>'Приложение № 1 2017'!#REF!</f>
        <v>#REF!</v>
      </c>
      <c r="L378" s="244" t="e">
        <f t="shared" si="62"/>
        <v>#REF!</v>
      </c>
      <c r="M378" s="290">
        <v>160</v>
      </c>
      <c r="N378" s="239" t="e">
        <f t="shared" si="65"/>
        <v>#REF!</v>
      </c>
      <c r="O378" s="239" t="e">
        <f>L378/'Приложение № 1 2017'!D370</f>
        <v>#REF!</v>
      </c>
    </row>
    <row r="379" spans="1:15" s="232" customFormat="1" ht="31.2" x14ac:dyDescent="0.3">
      <c r="A379" s="274" t="str">
        <f>'Приложение № 1 2017'!A371</f>
        <v>241.10</v>
      </c>
      <c r="B379" s="320" t="str">
        <f>'Приложение № 1 2017'!B371</f>
        <v xml:space="preserve">сильфон 1/2" "KUZUFLEX" длиной 100 см гайка/гайка </v>
      </c>
      <c r="C379" s="249" t="str">
        <f>'Приложение № 1 2017'!C371</f>
        <v>"</v>
      </c>
      <c r="D379" s="278"/>
      <c r="E379" s="243"/>
      <c r="F379" s="276"/>
      <c r="G379" s="243"/>
      <c r="H379" s="243"/>
      <c r="I379" s="276"/>
      <c r="J379" s="243">
        <f>'2009 (Прил2) (2)'!L69</f>
        <v>101.69</v>
      </c>
      <c r="K379" s="243">
        <f>'2009 (Прил2) (2)'!M69</f>
        <v>18.309999999999999</v>
      </c>
      <c r="L379" s="244">
        <f t="shared" si="62"/>
        <v>120</v>
      </c>
      <c r="M379" s="290">
        <v>120</v>
      </c>
      <c r="N379" s="239">
        <f t="shared" si="65"/>
        <v>1</v>
      </c>
      <c r="O379" s="239">
        <f>L379/'Приложение № 1 2017'!D371</f>
        <v>0.92</v>
      </c>
    </row>
    <row r="380" spans="1:15" s="232" customFormat="1" ht="31.2" x14ac:dyDescent="0.3">
      <c r="A380" s="274" t="str">
        <f>'Приложение № 1 2017'!A372</f>
        <v>241.11</v>
      </c>
      <c r="B380" s="320" t="str">
        <f>'Приложение № 1 2017'!B372</f>
        <v xml:space="preserve">сильфон 1/2" "KUZUFLEX" длиной 120 см гайка/гайка (гайка/штуцер) </v>
      </c>
      <c r="C380" s="249" t="str">
        <f>'Приложение № 1 2017'!C372</f>
        <v>"</v>
      </c>
      <c r="D380" s="278"/>
      <c r="E380" s="243"/>
      <c r="F380" s="276"/>
      <c r="G380" s="243"/>
      <c r="H380" s="243"/>
      <c r="I380" s="276"/>
      <c r="J380" s="243">
        <f>'2009 (Прил2) (2)'!L70</f>
        <v>110.17</v>
      </c>
      <c r="K380" s="243">
        <f>'2009 (Прил2) (2)'!M70</f>
        <v>19.829999999999998</v>
      </c>
      <c r="L380" s="244">
        <f t="shared" si="62"/>
        <v>130</v>
      </c>
      <c r="M380" s="290">
        <v>130</v>
      </c>
      <c r="N380" s="239">
        <f t="shared" si="65"/>
        <v>1</v>
      </c>
      <c r="O380" s="239">
        <f>L380/'Приложение № 1 2017'!D372</f>
        <v>0.96</v>
      </c>
    </row>
    <row r="381" spans="1:15" s="232" customFormat="1" ht="31.2" x14ac:dyDescent="0.3">
      <c r="A381" s="274" t="str">
        <f>'Приложение № 1 2017'!A373</f>
        <v>241.12</v>
      </c>
      <c r="B381" s="320" t="str">
        <f>'Приложение № 1 2017'!B373</f>
        <v xml:space="preserve">сильфон 1/2" "KUZUFLEX" длиной 150 см гайка/гайка (гайка/штуцер) </v>
      </c>
      <c r="C381" s="249" t="str">
        <f>'Приложение № 1 2017'!C373</f>
        <v>"</v>
      </c>
      <c r="D381" s="278"/>
      <c r="E381" s="243"/>
      <c r="F381" s="276"/>
      <c r="G381" s="243"/>
      <c r="H381" s="243"/>
      <c r="I381" s="276"/>
      <c r="J381" s="243">
        <f>'2009 (Прил2) (2)'!L71</f>
        <v>118.64</v>
      </c>
      <c r="K381" s="243">
        <f>'2009 (Прил2) (2)'!M71</f>
        <v>21.36</v>
      </c>
      <c r="L381" s="244">
        <f t="shared" si="62"/>
        <v>140</v>
      </c>
      <c r="M381" s="290">
        <v>140</v>
      </c>
      <c r="N381" s="239">
        <f t="shared" si="65"/>
        <v>1</v>
      </c>
      <c r="O381" s="239">
        <f>L381/'Приложение № 1 2017'!D373</f>
        <v>0.93</v>
      </c>
    </row>
    <row r="382" spans="1:15" s="232" customFormat="1" ht="31.2" x14ac:dyDescent="0.3">
      <c r="A382" s="274" t="str">
        <f>'Приложение № 1 2017'!A374</f>
        <v>241.13</v>
      </c>
      <c r="B382" s="320" t="str">
        <f>'Приложение № 1 2017'!B374</f>
        <v xml:space="preserve">сильфон 1/2" "KUZUFLEX" длиной 180 см гайка/гайка (гайка/штуцер) </v>
      </c>
      <c r="C382" s="249" t="str">
        <f>'Приложение № 1 2017'!C374</f>
        <v>"</v>
      </c>
      <c r="D382" s="278"/>
      <c r="E382" s="243"/>
      <c r="F382" s="276"/>
      <c r="G382" s="243"/>
      <c r="H382" s="243"/>
      <c r="I382" s="276"/>
      <c r="J382" s="243">
        <f>'2009 (Прил2) (2)'!L72</f>
        <v>131.36000000000001</v>
      </c>
      <c r="K382" s="243">
        <f>'2009 (Прил2) (2)'!M72</f>
        <v>23.64</v>
      </c>
      <c r="L382" s="244">
        <f t="shared" si="62"/>
        <v>155</v>
      </c>
      <c r="M382" s="290">
        <v>155</v>
      </c>
      <c r="N382" s="239">
        <f t="shared" si="65"/>
        <v>1</v>
      </c>
      <c r="O382" s="239">
        <f>L382/'Приложение № 1 2017'!D374</f>
        <v>0.94</v>
      </c>
    </row>
    <row r="383" spans="1:15" s="232" customFormat="1" ht="31.2" x14ac:dyDescent="0.3">
      <c r="A383" s="274" t="str">
        <f>'Приложение № 1 2017'!A375</f>
        <v>241.14</v>
      </c>
      <c r="B383" s="320" t="str">
        <f>'Приложение № 1 2017'!B375</f>
        <v xml:space="preserve">сильфон 1/2" "KUZUFLEX" длиной 200 см гайка/гайка (гайка/штуцер) </v>
      </c>
      <c r="C383" s="249" t="str">
        <f>'Приложение № 1 2017'!C375</f>
        <v>"</v>
      </c>
      <c r="D383" s="278"/>
      <c r="E383" s="243"/>
      <c r="F383" s="276"/>
      <c r="G383" s="243"/>
      <c r="H383" s="243"/>
      <c r="I383" s="276"/>
      <c r="J383" s="243">
        <f>'2009 (Прил2) (2)'!L73</f>
        <v>135.59</v>
      </c>
      <c r="K383" s="243">
        <f>'2009 (Прил2) (2)'!M73</f>
        <v>24.41</v>
      </c>
      <c r="L383" s="244">
        <f t="shared" si="62"/>
        <v>160</v>
      </c>
      <c r="M383" s="290">
        <v>160</v>
      </c>
      <c r="N383" s="239">
        <f t="shared" si="65"/>
        <v>1</v>
      </c>
      <c r="O383" s="239">
        <f>L383/'Приложение № 1 2017'!D375</f>
        <v>0.91</v>
      </c>
    </row>
    <row r="384" spans="1:15" ht="78" x14ac:dyDescent="0.3">
      <c r="A384" s="240" t="s">
        <v>887</v>
      </c>
      <c r="B384" s="241" t="s">
        <v>165</v>
      </c>
      <c r="C384" s="249" t="s">
        <v>118</v>
      </c>
      <c r="D384" s="322" t="s">
        <v>386</v>
      </c>
      <c r="E384" s="323">
        <f>E291</f>
        <v>65.22</v>
      </c>
      <c r="F384" s="269">
        <v>0.85</v>
      </c>
      <c r="G384" s="269">
        <f>E384*F384+E385*F385</f>
        <v>110.87</v>
      </c>
      <c r="H384" s="269">
        <f t="shared" ref="H384:H393" si="66">G384*3.762</f>
        <v>417.09</v>
      </c>
      <c r="I384" s="269"/>
      <c r="J384" s="243">
        <f>L384-K384</f>
        <v>716.1</v>
      </c>
      <c r="K384" s="243">
        <f>L384/1.18*0.18</f>
        <v>128.9</v>
      </c>
      <c r="L384" s="244">
        <f>ROUND('Приложение № 1 2017'!D376*1.05,0)</f>
        <v>845</v>
      </c>
      <c r="M384" s="290">
        <v>515</v>
      </c>
      <c r="N384" s="239">
        <f t="shared" si="65"/>
        <v>1.64</v>
      </c>
      <c r="O384" s="239">
        <f>L384/'Приложение № 1 2017'!D376</f>
        <v>1.05</v>
      </c>
    </row>
    <row r="385" spans="1:15" hidden="1" outlineLevel="1" x14ac:dyDescent="0.3">
      <c r="A385" s="240"/>
      <c r="B385" s="241"/>
      <c r="C385" s="249"/>
      <c r="D385" s="247" t="s">
        <v>386</v>
      </c>
      <c r="E385" s="323">
        <f>E384</f>
        <v>65.22</v>
      </c>
      <c r="F385" s="269">
        <v>0.85</v>
      </c>
      <c r="G385" s="269"/>
      <c r="H385" s="269">
        <f t="shared" si="66"/>
        <v>0</v>
      </c>
      <c r="I385" s="269"/>
      <c r="J385" s="269"/>
      <c r="K385" s="269"/>
      <c r="L385" s="244">
        <f>ROUND('Приложение № 1 2017'!D377*1.05,0)</f>
        <v>0</v>
      </c>
      <c r="M385" s="290">
        <v>0</v>
      </c>
      <c r="N385" s="239"/>
      <c r="O385" s="239" t="e">
        <f>L385/'Приложение № 1 2017'!D377</f>
        <v>#DIV/0!</v>
      </c>
    </row>
    <row r="386" spans="1:15" hidden="1" outlineLevel="1" x14ac:dyDescent="0.3">
      <c r="A386" s="240"/>
      <c r="B386" s="241"/>
      <c r="C386" s="249"/>
      <c r="D386" s="247" t="s">
        <v>266</v>
      </c>
      <c r="E386" s="323">
        <f>E385*1.68</f>
        <v>109.57</v>
      </c>
      <c r="F386" s="269">
        <v>0.85</v>
      </c>
      <c r="G386" s="269"/>
      <c r="H386" s="269">
        <f t="shared" si="66"/>
        <v>0</v>
      </c>
      <c r="I386" s="269"/>
      <c r="J386" s="269"/>
      <c r="K386" s="269"/>
      <c r="L386" s="244">
        <f>ROUND('Приложение № 1 2017'!D378*1.05,0)</f>
        <v>0</v>
      </c>
      <c r="M386" s="290">
        <v>0</v>
      </c>
      <c r="N386" s="239"/>
      <c r="O386" s="239" t="e">
        <f>L386/'Приложение № 1 2017'!D378</f>
        <v>#DIV/0!</v>
      </c>
    </row>
    <row r="387" spans="1:15" hidden="1" outlineLevel="1" x14ac:dyDescent="0.3">
      <c r="A387" s="240"/>
      <c r="B387" s="241"/>
      <c r="C387" s="249"/>
      <c r="D387" s="247"/>
      <c r="E387" s="323"/>
      <c r="F387" s="324"/>
      <c r="G387" s="269"/>
      <c r="H387" s="269">
        <f t="shared" si="66"/>
        <v>0</v>
      </c>
      <c r="I387" s="269"/>
      <c r="J387" s="269"/>
      <c r="K387" s="269"/>
      <c r="L387" s="244">
        <f>ROUND('Приложение № 1 2017'!D379*1.05,0)</f>
        <v>0</v>
      </c>
      <c r="M387" s="290">
        <v>0</v>
      </c>
      <c r="N387" s="239"/>
      <c r="O387" s="239" t="e">
        <f>L387/'Приложение № 1 2017'!D379</f>
        <v>#DIV/0!</v>
      </c>
    </row>
    <row r="388" spans="1:15" ht="31.2" collapsed="1" x14ac:dyDescent="0.3">
      <c r="A388" s="240" t="s">
        <v>878</v>
      </c>
      <c r="B388" s="248" t="s">
        <v>119</v>
      </c>
      <c r="C388" s="249" t="s">
        <v>118</v>
      </c>
      <c r="D388" s="322" t="s">
        <v>386</v>
      </c>
      <c r="E388" s="323">
        <f>E384</f>
        <v>65.22</v>
      </c>
      <c r="F388" s="269">
        <v>1.24</v>
      </c>
      <c r="G388" s="269">
        <f>E388*F388+E389*F389</f>
        <v>161.75</v>
      </c>
      <c r="H388" s="269">
        <f t="shared" si="66"/>
        <v>608.5</v>
      </c>
      <c r="I388" s="269"/>
      <c r="J388" s="269">
        <f>L388-K388</f>
        <v>1041.53</v>
      </c>
      <c r="K388" s="269">
        <f>L388/1.18*0.18</f>
        <v>187.47</v>
      </c>
      <c r="L388" s="244">
        <f>ROUND('Приложение № 1 2017'!D380*1.05,0)</f>
        <v>1229</v>
      </c>
      <c r="M388" s="290">
        <v>755</v>
      </c>
      <c r="N388" s="239">
        <f>L388/M388</f>
        <v>1.63</v>
      </c>
      <c r="O388" s="239">
        <f>L388/'Приложение № 1 2017'!D380</f>
        <v>1.05</v>
      </c>
    </row>
    <row r="389" spans="1:15" hidden="1" outlineLevel="1" x14ac:dyDescent="0.3">
      <c r="A389" s="240"/>
      <c r="B389" s="248"/>
      <c r="C389" s="249"/>
      <c r="D389" s="247" t="s">
        <v>386</v>
      </c>
      <c r="E389" s="325">
        <f>E388</f>
        <v>65.22</v>
      </c>
      <c r="F389" s="243">
        <v>1.24</v>
      </c>
      <c r="G389" s="243"/>
      <c r="H389" s="243">
        <f t="shared" si="66"/>
        <v>0</v>
      </c>
      <c r="I389" s="243"/>
      <c r="J389" s="243"/>
      <c r="K389" s="243"/>
      <c r="L389" s="244">
        <f>ROUND('Приложение № 1 2017'!D381*1.05,0)</f>
        <v>0</v>
      </c>
      <c r="M389" s="290">
        <v>0</v>
      </c>
      <c r="N389" s="239"/>
      <c r="O389" s="239" t="e">
        <f>L389/'Приложение № 1 2017'!D381</f>
        <v>#DIV/0!</v>
      </c>
    </row>
    <row r="390" spans="1:15" s="232" customFormat="1" hidden="1" outlineLevel="1" x14ac:dyDescent="0.3">
      <c r="A390" s="326"/>
      <c r="B390" s="327"/>
      <c r="C390" s="242"/>
      <c r="D390" s="247" t="s">
        <v>266</v>
      </c>
      <c r="E390" s="325">
        <f>E386</f>
        <v>109.57</v>
      </c>
      <c r="F390" s="243">
        <v>1.24</v>
      </c>
      <c r="G390" s="243"/>
      <c r="H390" s="243">
        <f t="shared" si="66"/>
        <v>0</v>
      </c>
      <c r="I390" s="276"/>
      <c r="J390" s="276"/>
      <c r="K390" s="276"/>
      <c r="L390" s="244">
        <f>ROUND('Приложение № 1 2017'!D382*1.05,0)</f>
        <v>0</v>
      </c>
      <c r="M390" s="290">
        <v>0</v>
      </c>
      <c r="N390" s="239"/>
      <c r="O390" s="239" t="e">
        <f>L390/'Приложение № 1 2017'!D382</f>
        <v>#DIV/0!</v>
      </c>
    </row>
    <row r="391" spans="1:15" s="232" customFormat="1" hidden="1" outlineLevel="1" x14ac:dyDescent="0.3">
      <c r="A391" s="326"/>
      <c r="B391" s="327"/>
      <c r="C391" s="242"/>
      <c r="D391" s="247"/>
      <c r="E391" s="243"/>
      <c r="F391" s="269"/>
      <c r="G391" s="243"/>
      <c r="H391" s="243">
        <f t="shared" si="66"/>
        <v>0</v>
      </c>
      <c r="I391" s="276"/>
      <c r="J391" s="276"/>
      <c r="K391" s="276"/>
      <c r="L391" s="244">
        <f>ROUND('Приложение № 1 2017'!D383*1.05,0)</f>
        <v>0</v>
      </c>
      <c r="M391" s="290">
        <v>0</v>
      </c>
      <c r="N391" s="239"/>
      <c r="O391" s="239" t="e">
        <f>L391/'Приложение № 1 2017'!D383</f>
        <v>#DIV/0!</v>
      </c>
    </row>
    <row r="392" spans="1:15" ht="31.2" collapsed="1" x14ac:dyDescent="0.3">
      <c r="A392" s="240" t="s">
        <v>72</v>
      </c>
      <c r="B392" s="248" t="s">
        <v>667</v>
      </c>
      <c r="C392" s="249" t="s">
        <v>670</v>
      </c>
      <c r="D392" s="247" t="s">
        <v>386</v>
      </c>
      <c r="E392" s="243">
        <f>$E$15</f>
        <v>65.22</v>
      </c>
      <c r="F392" s="303">
        <v>0.37</v>
      </c>
      <c r="G392" s="243">
        <f>E392*F392</f>
        <v>24.13</v>
      </c>
      <c r="H392" s="243">
        <f t="shared" si="66"/>
        <v>90.78</v>
      </c>
      <c r="I392" s="243"/>
      <c r="J392" s="243">
        <f>L392-K392</f>
        <v>155.93</v>
      </c>
      <c r="K392" s="243">
        <f>L392/1.18*0.18</f>
        <v>28.07</v>
      </c>
      <c r="L392" s="244">
        <f>ROUND('Приложение № 1 2017'!D384*1.05,0)</f>
        <v>184</v>
      </c>
      <c r="M392" s="290">
        <v>110</v>
      </c>
      <c r="N392" s="239">
        <f>L392/M392</f>
        <v>1.67</v>
      </c>
      <c r="O392" s="239">
        <f>L392/'Приложение № 1 2017'!D384</f>
        <v>1.05</v>
      </c>
    </row>
    <row r="393" spans="1:15" ht="62.4" x14ac:dyDescent="0.3">
      <c r="A393" s="240" t="s">
        <v>78</v>
      </c>
      <c r="B393" s="248" t="s">
        <v>671</v>
      </c>
      <c r="C393" s="249" t="s">
        <v>391</v>
      </c>
      <c r="D393" s="247" t="s">
        <v>386</v>
      </c>
      <c r="E393" s="243">
        <f>$E$15</f>
        <v>65.22</v>
      </c>
      <c r="F393" s="303">
        <v>0.64</v>
      </c>
      <c r="G393" s="243">
        <f>E393*F393</f>
        <v>41.74</v>
      </c>
      <c r="H393" s="243">
        <f t="shared" si="66"/>
        <v>157.03</v>
      </c>
      <c r="I393" s="243"/>
      <c r="J393" s="243">
        <f>L393-K393</f>
        <v>266.95</v>
      </c>
      <c r="K393" s="243">
        <f>L393/1.18*0.18</f>
        <v>48.05</v>
      </c>
      <c r="L393" s="244">
        <f>ROUND('Приложение № 1 2017'!D385*1.05,0)</f>
        <v>315</v>
      </c>
      <c r="M393" s="290">
        <v>195</v>
      </c>
      <c r="N393" s="239">
        <f>L393/M393</f>
        <v>1.62</v>
      </c>
      <c r="O393" s="239">
        <f>L393/'Приложение № 1 2017'!D385</f>
        <v>1.05</v>
      </c>
    </row>
    <row r="394" spans="1:15" ht="31.2" x14ac:dyDescent="0.3">
      <c r="A394" s="272">
        <v>246</v>
      </c>
      <c r="B394" s="248" t="s">
        <v>844</v>
      </c>
      <c r="C394" s="242" t="s">
        <v>432</v>
      </c>
      <c r="D394" s="242"/>
      <c r="E394" s="242"/>
      <c r="F394" s="242"/>
      <c r="G394" s="248"/>
      <c r="H394" s="248"/>
      <c r="I394" s="328"/>
      <c r="J394" s="243"/>
      <c r="K394" s="243"/>
      <c r="L394" s="244">
        <f>ROUND('Приложение № 1 2017'!D386*1.05,0)</f>
        <v>0</v>
      </c>
      <c r="N394" s="239"/>
      <c r="O394" s="239" t="e">
        <f>L394/'Приложение № 1 2017'!D386</f>
        <v>#DIV/0!</v>
      </c>
    </row>
    <row r="395" spans="1:15" x14ac:dyDescent="0.3">
      <c r="A395" s="272" t="s">
        <v>618</v>
      </c>
      <c r="B395" s="266" t="s">
        <v>845</v>
      </c>
      <c r="C395" s="242"/>
      <c r="D395" s="242">
        <f>'[7]Раздел 2'!C561</f>
        <v>0</v>
      </c>
      <c r="E395" s="242">
        <f>'[7]Раздел 2'!D561</f>
        <v>0</v>
      </c>
      <c r="F395" s="242">
        <f>'[7]Раздел 2'!E561</f>
        <v>0</v>
      </c>
      <c r="G395" s="330">
        <f>E395*F395</f>
        <v>0</v>
      </c>
      <c r="H395" s="330">
        <f>(G395)*3.762</f>
        <v>0</v>
      </c>
      <c r="I395" s="328"/>
      <c r="J395" s="254">
        <f>L395-K395</f>
        <v>106.78</v>
      </c>
      <c r="K395" s="254">
        <f>L395/1.18*0.18</f>
        <v>19.22</v>
      </c>
      <c r="L395" s="331">
        <f>ROUND('Приложение № 1 2017'!D387*1.05,0)</f>
        <v>126</v>
      </c>
      <c r="M395" s="290">
        <v>105</v>
      </c>
      <c r="N395" s="239">
        <f>L395/M395</f>
        <v>1.2</v>
      </c>
      <c r="O395" s="239">
        <f>L395/'Приложение № 1 2017'!D387</f>
        <v>1.05</v>
      </c>
    </row>
    <row r="396" spans="1:15" x14ac:dyDescent="0.3">
      <c r="A396" s="272"/>
      <c r="B396" s="266" t="s">
        <v>846</v>
      </c>
      <c r="C396" s="242"/>
      <c r="D396" s="242"/>
      <c r="E396" s="100" t="s">
        <v>384</v>
      </c>
      <c r="F396" s="242">
        <f>'[7]Раздел 2'!E562</f>
        <v>88.73</v>
      </c>
      <c r="G396" s="248"/>
      <c r="H396" s="248"/>
      <c r="I396" s="328"/>
      <c r="J396" s="243"/>
      <c r="K396" s="243"/>
      <c r="L396" s="331">
        <f>ROUND('Приложение № 1 2017'!D388*1.05,0)</f>
        <v>0</v>
      </c>
      <c r="N396" s="239"/>
      <c r="O396" s="239" t="e">
        <f>L396/'Приложение № 1 2017'!D388</f>
        <v>#DIV/0!</v>
      </c>
    </row>
    <row r="397" spans="1:15" ht="31.5" customHeight="1" x14ac:dyDescent="0.3">
      <c r="A397" s="272" t="s">
        <v>619</v>
      </c>
      <c r="B397" s="266" t="s">
        <v>847</v>
      </c>
      <c r="C397" s="242"/>
      <c r="D397" s="242"/>
      <c r="E397" s="100" t="s">
        <v>384</v>
      </c>
      <c r="F397" s="242">
        <f>'[7]Раздел 2'!E563</f>
        <v>88.73</v>
      </c>
      <c r="G397" s="330" t="e">
        <f>E397*F397</f>
        <v>#VALUE!</v>
      </c>
      <c r="H397" s="330" t="e">
        <f>(G397)*3.762</f>
        <v>#VALUE!</v>
      </c>
      <c r="I397" s="328"/>
      <c r="J397" s="254">
        <f>L397-K397</f>
        <v>146.61000000000001</v>
      </c>
      <c r="K397" s="254">
        <f>L397/1.18*0.18</f>
        <v>26.39</v>
      </c>
      <c r="L397" s="331">
        <f>ROUND('Приложение № 1 2017'!D389*1.05,0)</f>
        <v>173</v>
      </c>
      <c r="M397" s="290">
        <v>145</v>
      </c>
      <c r="N397" s="239">
        <f>L397/M397</f>
        <v>1.19</v>
      </c>
      <c r="O397" s="239">
        <f>L397/'Приложение № 1 2017'!D389</f>
        <v>1.05</v>
      </c>
    </row>
    <row r="398" spans="1:15" ht="31.2" x14ac:dyDescent="0.3">
      <c r="A398" s="272"/>
      <c r="B398" s="248" t="s">
        <v>848</v>
      </c>
      <c r="C398" s="242"/>
      <c r="D398" s="242"/>
      <c r="E398" s="242"/>
      <c r="F398" s="242"/>
      <c r="G398" s="248"/>
      <c r="H398" s="248"/>
      <c r="I398" s="328"/>
      <c r="J398" s="243"/>
      <c r="K398" s="243"/>
      <c r="L398" s="331">
        <f>ROUND('Приложение № 1 2017'!D390*1.05,0)</f>
        <v>0</v>
      </c>
      <c r="N398" s="239"/>
      <c r="O398" s="239" t="e">
        <f>L398/'Приложение № 1 2017'!D390</f>
        <v>#DIV/0!</v>
      </c>
    </row>
    <row r="399" spans="1:15" x14ac:dyDescent="0.3">
      <c r="A399" s="272"/>
      <c r="B399" s="149"/>
      <c r="C399" s="242"/>
      <c r="D399" s="242"/>
      <c r="E399" s="242"/>
      <c r="F399" s="242"/>
      <c r="G399" s="248"/>
      <c r="H399" s="248"/>
      <c r="I399" s="328"/>
      <c r="J399" s="243"/>
      <c r="K399" s="243"/>
      <c r="L399" s="331">
        <f>ROUND('Приложение № 1 2017'!D391*1.05,0)</f>
        <v>0</v>
      </c>
      <c r="N399" s="239"/>
      <c r="O399" s="239" t="e">
        <f>L399/'Приложение № 1 2017'!D391</f>
        <v>#DIV/0!</v>
      </c>
    </row>
    <row r="400" spans="1:15" s="232" customFormat="1" x14ac:dyDescent="0.3">
      <c r="A400" s="521" t="s">
        <v>836</v>
      </c>
      <c r="B400" s="513"/>
      <c r="C400" s="247"/>
      <c r="D400" s="278"/>
      <c r="E400" s="298"/>
      <c r="F400" s="298"/>
      <c r="G400" s="297"/>
      <c r="H400" s="297"/>
      <c r="I400" s="328"/>
      <c r="J400" s="243"/>
      <c r="K400" s="243"/>
      <c r="L400" s="331">
        <f>ROUND('Приложение № 1 2017'!D392*1.05,0)</f>
        <v>0</v>
      </c>
      <c r="M400" s="292"/>
      <c r="N400" s="239"/>
      <c r="O400" s="239" t="e">
        <f>L400/'Приложение № 1 2017'!D392</f>
        <v>#DIV/0!</v>
      </c>
    </row>
    <row r="401" spans="1:15" ht="15" customHeight="1" x14ac:dyDescent="0.3">
      <c r="A401" s="272">
        <v>247</v>
      </c>
      <c r="B401" s="149" t="s">
        <v>837</v>
      </c>
      <c r="C401" s="100" t="s">
        <v>851</v>
      </c>
      <c r="D401" s="100">
        <f>'[7]РЗО (счетчики) Самара'!C621</f>
        <v>0</v>
      </c>
      <c r="E401" s="100">
        <f>'[7]РЗО (счетчики) Самара'!D621</f>
        <v>0</v>
      </c>
      <c r="F401" s="100">
        <f>'[7]РЗО (счетчики) Самара'!E621</f>
        <v>0</v>
      </c>
      <c r="G401" s="197">
        <f>'[7]РЗО (счетчики) Самара'!F621</f>
        <v>0</v>
      </c>
      <c r="H401" s="198">
        <f>G401*3.762</f>
        <v>0</v>
      </c>
      <c r="I401" s="328"/>
      <c r="J401" s="254">
        <f t="shared" ref="J401:J407" si="67">L401-K401</f>
        <v>369.49</v>
      </c>
      <c r="K401" s="254">
        <f t="shared" ref="K401:K407" si="68">L401/1.18*0.18</f>
        <v>66.510000000000005</v>
      </c>
      <c r="L401" s="331">
        <f>ROUND('Приложение № 1 2017'!D393*1.05,0)</f>
        <v>436</v>
      </c>
      <c r="M401" s="290">
        <v>365</v>
      </c>
      <c r="N401" s="239">
        <f>L401/M401</f>
        <v>1.19</v>
      </c>
      <c r="O401" s="239">
        <f>L401/'Приложение № 1 2017'!D393</f>
        <v>1.05</v>
      </c>
    </row>
    <row r="402" spans="1:15" ht="15" customHeight="1" x14ac:dyDescent="0.3">
      <c r="A402" s="272"/>
      <c r="B402" s="149">
        <v>0</v>
      </c>
      <c r="C402" s="100"/>
      <c r="D402" s="100"/>
      <c r="E402" s="100" t="str">
        <f>'[7]РЗО (счетчики) Самара'!D622</f>
        <v>слесарь 5 р.</v>
      </c>
      <c r="F402" s="100">
        <f>'[7]РЗО (счетчики) Самара'!E622</f>
        <v>88.73</v>
      </c>
      <c r="G402" s="197">
        <f>'[7]РЗО (счетчики) Самара'!F622</f>
        <v>3</v>
      </c>
      <c r="H402" s="198">
        <f>G402*3.762</f>
        <v>11.29</v>
      </c>
      <c r="I402" s="328"/>
      <c r="J402" s="254">
        <f t="shared" si="67"/>
        <v>0</v>
      </c>
      <c r="K402" s="254">
        <f t="shared" si="68"/>
        <v>0</v>
      </c>
      <c r="L402" s="331">
        <f>ROUND('Приложение № 1 2017'!D396*1.05,0)</f>
        <v>0</v>
      </c>
      <c r="M402" s="290">
        <v>0</v>
      </c>
      <c r="N402" s="239"/>
      <c r="O402" s="239" t="e">
        <f>L402/'Приложение № 1 2017'!D396</f>
        <v>#DIV/0!</v>
      </c>
    </row>
    <row r="403" spans="1:15" ht="15" customHeight="1" x14ac:dyDescent="0.3">
      <c r="A403" s="272">
        <v>248</v>
      </c>
      <c r="B403" s="149" t="s">
        <v>849</v>
      </c>
      <c r="C403" s="189" t="s">
        <v>838</v>
      </c>
      <c r="D403" s="100"/>
      <c r="E403" s="100" t="str">
        <f>'[7]РЗО (счетчики) Самара'!D623</f>
        <v>слесарь 5 р.</v>
      </c>
      <c r="F403" s="100">
        <f>'[7]РЗО (счетчики) Самара'!E623</f>
        <v>88.73</v>
      </c>
      <c r="G403" s="197">
        <f>'[7]РЗО (счетчики) Самара'!F623</f>
        <v>3</v>
      </c>
      <c r="H403" s="198">
        <f>G403*3.762</f>
        <v>11.29</v>
      </c>
      <c r="I403" s="328"/>
      <c r="J403" s="254">
        <f t="shared" si="67"/>
        <v>810.17</v>
      </c>
      <c r="K403" s="254">
        <f t="shared" si="68"/>
        <v>145.83000000000001</v>
      </c>
      <c r="L403" s="331">
        <f>ROUND('Приложение № 1 2017'!D397*1.05,0)</f>
        <v>956</v>
      </c>
      <c r="M403" s="290">
        <v>800</v>
      </c>
      <c r="N403" s="239">
        <f>L403/M403</f>
        <v>1.2</v>
      </c>
      <c r="O403" s="239">
        <f>L403/'Приложение № 1 2017'!D397</f>
        <v>1.05</v>
      </c>
    </row>
    <row r="404" spans="1:15" ht="15" customHeight="1" x14ac:dyDescent="0.3">
      <c r="A404" s="272"/>
      <c r="B404" s="149">
        <v>0</v>
      </c>
      <c r="C404" s="100">
        <f>'[7]РЗО (счетчики) Самара'!B624</f>
        <v>0</v>
      </c>
      <c r="D404" s="100">
        <f>'[7]РЗО (счетчики) Самара'!C624</f>
        <v>0</v>
      </c>
      <c r="E404" s="100" t="str">
        <f>'[7]РЗО (счетчики) Самара'!D624</f>
        <v>мастер</v>
      </c>
      <c r="F404" s="100">
        <f>'[7]РЗО (счетчики) Самара'!E624</f>
        <v>122.18</v>
      </c>
      <c r="G404" s="197">
        <f>'[7]РЗО (счетчики) Самара'!F624</f>
        <v>2.7</v>
      </c>
      <c r="H404" s="197">
        <f>'[7]РЗО (счетчики) Самара'!G624</f>
        <v>329.89</v>
      </c>
      <c r="I404" s="328"/>
      <c r="J404" s="254">
        <f t="shared" si="67"/>
        <v>0</v>
      </c>
      <c r="K404" s="254">
        <f t="shared" si="68"/>
        <v>0</v>
      </c>
      <c r="L404" s="331">
        <f>ROUND('Приложение № 1 2017'!D400*1.05,0)</f>
        <v>0</v>
      </c>
      <c r="M404" s="290">
        <v>0</v>
      </c>
      <c r="N404" s="239"/>
      <c r="O404" s="239" t="e">
        <f>L404/'Приложение № 1 2017'!D400</f>
        <v>#DIV/0!</v>
      </c>
    </row>
    <row r="405" spans="1:15" ht="31.2" x14ac:dyDescent="0.3">
      <c r="A405" s="272">
        <v>249</v>
      </c>
      <c r="B405" s="149" t="s">
        <v>850</v>
      </c>
      <c r="C405" s="100" t="s">
        <v>838</v>
      </c>
      <c r="D405" s="100">
        <f>'[7]РЗО (счетчики) Самара'!C625</f>
        <v>0</v>
      </c>
      <c r="E405" s="100">
        <f>'[7]РЗО (счетчики) Самара'!D625</f>
        <v>0</v>
      </c>
      <c r="F405" s="100">
        <f>'[7]РЗО (счетчики) Самара'!E625</f>
        <v>0</v>
      </c>
      <c r="G405" s="197">
        <f>'[7]РЗО (счетчики) Самара'!F625</f>
        <v>0</v>
      </c>
      <c r="H405" s="198">
        <f>G405*3.762</f>
        <v>0</v>
      </c>
      <c r="I405" s="328"/>
      <c r="J405" s="254">
        <f t="shared" si="67"/>
        <v>472.03</v>
      </c>
      <c r="K405" s="254">
        <f t="shared" si="68"/>
        <v>84.97</v>
      </c>
      <c r="L405" s="331">
        <f>ROUND('Приложение № 1 2017'!D401*1.05,0)</f>
        <v>557</v>
      </c>
      <c r="M405" s="290">
        <v>465</v>
      </c>
      <c r="N405" s="239">
        <f>L405/M405</f>
        <v>1.2</v>
      </c>
      <c r="O405" s="239">
        <f>L405/'Приложение № 1 2017'!D401</f>
        <v>1.05</v>
      </c>
    </row>
    <row r="406" spans="1:15" x14ac:dyDescent="0.3">
      <c r="A406" s="272"/>
      <c r="B406" s="149"/>
      <c r="C406" s="189"/>
      <c r="D406" s="100"/>
      <c r="E406" s="100"/>
      <c r="F406" s="100"/>
      <c r="G406" s="197"/>
      <c r="H406" s="197"/>
      <c r="I406" s="328"/>
      <c r="J406" s="254">
        <f t="shared" si="67"/>
        <v>1099.1500000000001</v>
      </c>
      <c r="K406" s="254">
        <f t="shared" si="68"/>
        <v>197.85</v>
      </c>
      <c r="L406" s="331">
        <f>ROUND('Приложение № 1 2017'!D403*1.05,0)</f>
        <v>1297</v>
      </c>
      <c r="N406" s="239"/>
      <c r="O406" s="239">
        <f>L406/'Приложение № 1 2017'!D403</f>
        <v>1.05</v>
      </c>
    </row>
    <row r="407" spans="1:15" ht="62.4" x14ac:dyDescent="0.3">
      <c r="A407" s="272">
        <v>250</v>
      </c>
      <c r="B407" s="149" t="s">
        <v>841</v>
      </c>
      <c r="C407" s="189" t="s">
        <v>838</v>
      </c>
      <c r="D407" s="100"/>
      <c r="E407" s="100"/>
      <c r="F407" s="100"/>
      <c r="G407" s="197"/>
      <c r="H407" s="197"/>
      <c r="I407" s="328"/>
      <c r="J407" s="254">
        <f t="shared" si="67"/>
        <v>0</v>
      </c>
      <c r="K407" s="254">
        <f t="shared" si="68"/>
        <v>0</v>
      </c>
      <c r="L407" s="331">
        <f>ROUND('Приложение № 1 2017'!D404*1.05,0)</f>
        <v>0</v>
      </c>
      <c r="M407" s="290">
        <v>1010</v>
      </c>
      <c r="N407" s="239">
        <f>L407/M407</f>
        <v>0</v>
      </c>
      <c r="O407" s="239" t="e">
        <f>L407/'Приложение № 1 2017'!D404</f>
        <v>#DIV/0!</v>
      </c>
    </row>
    <row r="408" spans="1:15" x14ac:dyDescent="0.3">
      <c r="A408" s="332"/>
      <c r="B408" s="201"/>
      <c r="C408" s="202"/>
      <c r="D408" s="203"/>
      <c r="E408" s="203"/>
      <c r="F408" s="203"/>
      <c r="G408" s="204"/>
      <c r="H408" s="204"/>
      <c r="I408" s="333"/>
      <c r="J408" s="276"/>
      <c r="K408" s="276"/>
      <c r="L408" s="331">
        <f>ROUND('Приложение № 1 2017'!D405*1.05,0)</f>
        <v>0</v>
      </c>
      <c r="N408" s="239"/>
      <c r="O408" s="239" t="e">
        <f>L408/'Приложение № 1 2017'!D405</f>
        <v>#DIV/0!</v>
      </c>
    </row>
    <row r="409" spans="1:15" ht="47.4" thickBot="1" x14ac:dyDescent="0.35">
      <c r="A409" s="334">
        <v>251</v>
      </c>
      <c r="B409" s="205" t="s">
        <v>843</v>
      </c>
      <c r="C409" s="194" t="s">
        <v>838</v>
      </c>
      <c r="D409" s="194" t="e">
        <f>#REF!</f>
        <v>#REF!</v>
      </c>
      <c r="E409" s="194" t="e">
        <f>#REF!</f>
        <v>#REF!</v>
      </c>
      <c r="F409" s="194" t="e">
        <f>#REF!</f>
        <v>#REF!</v>
      </c>
      <c r="G409" s="206" t="e">
        <f>E409*F409</f>
        <v>#REF!</v>
      </c>
      <c r="H409" s="206" t="e">
        <f>G409*3.762</f>
        <v>#REF!</v>
      </c>
      <c r="I409" s="335"/>
      <c r="J409" s="336">
        <f>L409-K409</f>
        <v>440.68</v>
      </c>
      <c r="K409" s="336">
        <f>L409/1.18*0.18</f>
        <v>79.319999999999993</v>
      </c>
      <c r="L409" s="387">
        <f>ROUND('Приложение № 1 2017'!D407*1.05,0)</f>
        <v>520</v>
      </c>
      <c r="M409" s="290">
        <v>435</v>
      </c>
      <c r="N409" s="239">
        <f>L409/M409</f>
        <v>1.2</v>
      </c>
      <c r="O409" s="239">
        <f>L409/'Приложение № 1 2017'!D407</f>
        <v>1.05</v>
      </c>
    </row>
    <row r="410" spans="1:15" x14ac:dyDescent="0.3">
      <c r="A410" s="289"/>
      <c r="B410" s="361"/>
      <c r="C410" s="112"/>
      <c r="D410" s="112"/>
      <c r="E410" s="112"/>
      <c r="F410" s="112"/>
      <c r="G410" s="362"/>
      <c r="H410" s="362"/>
      <c r="I410" s="363"/>
      <c r="J410" s="255"/>
      <c r="K410" s="255"/>
      <c r="L410" s="238"/>
      <c r="N410" s="239"/>
    </row>
    <row r="411" spans="1:15" x14ac:dyDescent="0.3">
      <c r="A411" s="280"/>
      <c r="B411" s="357" t="s">
        <v>338</v>
      </c>
      <c r="C411" s="213"/>
      <c r="D411" s="213"/>
      <c r="E411" s="213"/>
      <c r="F411" s="213"/>
      <c r="G411" s="213"/>
      <c r="H411" s="213"/>
      <c r="I411" s="238"/>
      <c r="J411" s="238"/>
      <c r="K411" s="238"/>
      <c r="L411" s="227"/>
    </row>
    <row r="412" spans="1:15" x14ac:dyDescent="0.3">
      <c r="B412" s="154" t="s">
        <v>646</v>
      </c>
      <c r="C412" s="213"/>
      <c r="D412" s="213"/>
      <c r="E412" s="213"/>
      <c r="F412" s="213"/>
      <c r="G412" s="213"/>
      <c r="H412" s="213"/>
      <c r="I412" s="238"/>
      <c r="J412" s="238"/>
      <c r="K412" s="238"/>
      <c r="L412" s="227"/>
    </row>
    <row r="413" spans="1:15" x14ac:dyDescent="0.3">
      <c r="B413" s="154" t="s">
        <v>647</v>
      </c>
      <c r="C413" s="213"/>
      <c r="D413" s="213"/>
      <c r="E413" s="213"/>
      <c r="F413" s="213"/>
      <c r="G413" s="213"/>
      <c r="H413" s="213"/>
      <c r="I413" s="238"/>
      <c r="J413" s="238"/>
      <c r="K413" s="238"/>
      <c r="L413" s="227"/>
    </row>
    <row r="414" spans="1:15" x14ac:dyDescent="0.3">
      <c r="B414" s="512" t="s">
        <v>339</v>
      </c>
      <c r="C414" s="512"/>
      <c r="D414" s="512"/>
      <c r="E414" s="512"/>
      <c r="F414" s="512"/>
      <c r="G414" s="512"/>
      <c r="H414" s="512"/>
      <c r="I414" s="512"/>
      <c r="J414" s="512"/>
      <c r="K414" s="512"/>
      <c r="L414" s="512"/>
    </row>
    <row r="415" spans="1:15" x14ac:dyDescent="0.3">
      <c r="B415" s="360"/>
      <c r="C415" s="360"/>
      <c r="D415" s="360"/>
      <c r="E415" s="360"/>
      <c r="F415" s="360"/>
      <c r="G415" s="360"/>
      <c r="H415" s="360"/>
      <c r="I415" s="360"/>
      <c r="J415" s="360"/>
      <c r="K415" s="360"/>
      <c r="L415" s="360"/>
    </row>
    <row r="416" spans="1:15" x14ac:dyDescent="0.3">
      <c r="B416" s="154"/>
      <c r="C416" s="213"/>
      <c r="D416" s="213"/>
      <c r="E416" s="213"/>
      <c r="F416" s="213"/>
      <c r="G416" s="213"/>
      <c r="H416" s="213"/>
      <c r="I416" s="238"/>
      <c r="J416" s="238"/>
      <c r="K416" s="238"/>
      <c r="L416" s="227"/>
    </row>
    <row r="417" spans="1:11" x14ac:dyDescent="0.3">
      <c r="B417" s="281" t="s">
        <v>257</v>
      </c>
    </row>
    <row r="418" spans="1:11" x14ac:dyDescent="0.3">
      <c r="B418" s="228"/>
      <c r="C418" s="282"/>
    </row>
    <row r="419" spans="1:11" x14ac:dyDescent="0.3">
      <c r="B419" s="284" t="s">
        <v>258</v>
      </c>
      <c r="K419" s="210" t="s">
        <v>371</v>
      </c>
    </row>
    <row r="420" spans="1:11" x14ac:dyDescent="0.3">
      <c r="B420" s="284"/>
      <c r="K420" s="210"/>
    </row>
    <row r="421" spans="1:11" x14ac:dyDescent="0.3">
      <c r="B421" s="284"/>
      <c r="K421" s="210"/>
    </row>
    <row r="422" spans="1:11" x14ac:dyDescent="0.3">
      <c r="B422" s="284" t="s">
        <v>259</v>
      </c>
      <c r="K422" s="210" t="s">
        <v>858</v>
      </c>
    </row>
    <row r="423" spans="1:11" x14ac:dyDescent="0.3">
      <c r="B423" s="284"/>
      <c r="K423" s="210"/>
    </row>
    <row r="424" spans="1:11" x14ac:dyDescent="0.3">
      <c r="B424" s="284"/>
      <c r="K424" s="210"/>
    </row>
    <row r="425" spans="1:11" x14ac:dyDescent="0.3">
      <c r="B425" s="284"/>
      <c r="K425" s="210"/>
    </row>
    <row r="426" spans="1:11" x14ac:dyDescent="0.3">
      <c r="B426" s="284"/>
      <c r="K426" s="210"/>
    </row>
    <row r="427" spans="1:11" x14ac:dyDescent="0.3">
      <c r="A427" s="225" t="s">
        <v>260</v>
      </c>
      <c r="B427" s="284"/>
      <c r="K427" s="210"/>
    </row>
    <row r="429" spans="1:11" x14ac:dyDescent="0.3">
      <c r="A429" s="228"/>
    </row>
    <row r="430" spans="1:11" x14ac:dyDescent="0.3">
      <c r="A430" s="228"/>
    </row>
    <row r="433" spans="1:1" x14ac:dyDescent="0.3">
      <c r="A433" s="228"/>
    </row>
  </sheetData>
  <sheetProtection selectLockedCells="1" selectUnlockedCells="1"/>
  <autoFilter ref="A13:O409">
    <filterColumn colId="8" showButton="0"/>
    <filterColumn colId="9" showButton="0"/>
    <filterColumn colId="10" showButton="0"/>
  </autoFilter>
  <mergeCells count="13">
    <mergeCell ref="A9:L9"/>
    <mergeCell ref="B13:B14"/>
    <mergeCell ref="C13:C14"/>
    <mergeCell ref="D13:D14"/>
    <mergeCell ref="E13:E14"/>
    <mergeCell ref="F13:F14"/>
    <mergeCell ref="G13:G14"/>
    <mergeCell ref="I13:L13"/>
    <mergeCell ref="H13:H14"/>
    <mergeCell ref="A13:A14"/>
    <mergeCell ref="B414:L414"/>
    <mergeCell ref="A11:L11"/>
    <mergeCell ref="A400:B400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scale="93" fitToHeight="0" orientation="portrait" blackAndWhite="1" r:id="rId1"/>
  <headerFooter alignWithMargins="0">
    <oddFooter>&amp;C&amp;"Times New Roman,обычный"Страница &amp;P&amp;R&amp;"Times New Roman,обычный"&amp;A</oddFooter>
  </headerFooter>
  <rowBreaks count="2" manualBreakCount="2">
    <brk id="45" max="11" man="1"/>
    <brk id="25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Q91"/>
  <sheetViews>
    <sheetView showZeros="0" view="pageBreakPreview" topLeftCell="B40" zoomScale="75" zoomScaleNormal="100" zoomScaleSheetLayoutView="100" workbookViewId="0">
      <selection activeCell="R53" sqref="R53"/>
    </sheetView>
  </sheetViews>
  <sheetFormatPr defaultColWidth="9.109375" defaultRowHeight="15.6" outlineLevelRow="1" outlineLevelCol="2" x14ac:dyDescent="0.3"/>
  <cols>
    <col min="1" max="1" width="11.109375" style="58" customWidth="1"/>
    <col min="2" max="2" width="57.88671875" style="59" customWidth="1"/>
    <col min="3" max="3" width="17.6640625" style="59" hidden="1" customWidth="1" outlineLevel="2"/>
    <col min="4" max="4" width="15.33203125" style="59" hidden="1" customWidth="1" outlineLevel="2" collapsed="1"/>
    <col min="5" max="5" width="13.5546875" style="59" hidden="1" customWidth="1" outlineLevel="2"/>
    <col min="6" max="6" width="10.33203125" style="59" hidden="1" customWidth="1" outlineLevel="2"/>
    <col min="7" max="7" width="15.6640625" style="59" customWidth="1" outlineLevel="1" collapsed="1"/>
    <col min="8" max="8" width="14.33203125" style="59" customWidth="1" outlineLevel="1"/>
    <col min="9" max="9" width="16" style="59" customWidth="1" outlineLevel="1"/>
    <col min="10" max="10" width="22.109375" style="59" customWidth="1" outlineLevel="1"/>
    <col min="11" max="11" width="13.33203125" style="59" customWidth="1"/>
    <col min="12" max="14" width="12.109375" style="59" customWidth="1"/>
    <col min="15" max="15" width="13.5546875" style="59" bestFit="1" customWidth="1"/>
    <col min="16" max="17" width="10.109375" style="59" bestFit="1" customWidth="1"/>
    <col min="18" max="16384" width="9.109375" style="59"/>
  </cols>
  <sheetData>
    <row r="1" spans="1:14" s="56" customFormat="1" ht="13.8" x14ac:dyDescent="0.25">
      <c r="A1" s="55"/>
      <c r="K1" s="55"/>
      <c r="N1" s="57" t="s">
        <v>554</v>
      </c>
    </row>
    <row r="2" spans="1:14" s="56" customFormat="1" ht="13.8" x14ac:dyDescent="0.25">
      <c r="A2" s="55"/>
      <c r="K2" s="55"/>
      <c r="N2" s="57" t="s">
        <v>592</v>
      </c>
    </row>
    <row r="3" spans="1:14" s="56" customFormat="1" ht="13.8" x14ac:dyDescent="0.25">
      <c r="A3" s="55"/>
      <c r="K3" s="55"/>
      <c r="N3" s="57"/>
    </row>
    <row r="5" spans="1:14" x14ac:dyDescent="0.3">
      <c r="A5" s="528" t="s">
        <v>483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</row>
    <row r="6" spans="1:14" ht="33" customHeight="1" x14ac:dyDescent="0.3">
      <c r="A6" s="529" t="s">
        <v>555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</row>
    <row r="7" spans="1:14" ht="16.2" thickBot="1" x14ac:dyDescent="0.35"/>
    <row r="8" spans="1:14" s="61" customFormat="1" ht="31.8" thickBot="1" x14ac:dyDescent="0.3">
      <c r="A8" s="530" t="s">
        <v>372</v>
      </c>
      <c r="B8" s="532" t="s">
        <v>508</v>
      </c>
      <c r="C8" s="62" t="s">
        <v>509</v>
      </c>
      <c r="D8" s="62" t="s">
        <v>510</v>
      </c>
      <c r="E8" s="62" t="s">
        <v>511</v>
      </c>
      <c r="F8" s="62" t="s">
        <v>511</v>
      </c>
      <c r="G8" s="532" t="s">
        <v>512</v>
      </c>
      <c r="H8" s="532" t="s">
        <v>513</v>
      </c>
      <c r="I8" s="532" t="s">
        <v>514</v>
      </c>
      <c r="J8" s="534" t="s">
        <v>515</v>
      </c>
      <c r="K8" s="532" t="s">
        <v>374</v>
      </c>
      <c r="L8" s="525" t="s">
        <v>42</v>
      </c>
      <c r="M8" s="526"/>
      <c r="N8" s="527"/>
    </row>
    <row r="9" spans="1:14" s="61" customFormat="1" ht="20.25" customHeight="1" thickBot="1" x14ac:dyDescent="0.3">
      <c r="A9" s="531"/>
      <c r="B9" s="533"/>
      <c r="C9" s="62"/>
      <c r="D9" s="62"/>
      <c r="E9" s="62"/>
      <c r="F9" s="62"/>
      <c r="G9" s="533"/>
      <c r="H9" s="533"/>
      <c r="I9" s="533"/>
      <c r="J9" s="535"/>
      <c r="K9" s="533"/>
      <c r="L9" s="62" t="s">
        <v>367</v>
      </c>
      <c r="M9" s="62" t="s">
        <v>366</v>
      </c>
      <c r="N9" s="63" t="s">
        <v>516</v>
      </c>
    </row>
    <row r="10" spans="1:14" s="61" customFormat="1" ht="16.2" thickBot="1" x14ac:dyDescent="0.3">
      <c r="A10" s="64">
        <v>1</v>
      </c>
      <c r="B10" s="65">
        <v>2</v>
      </c>
      <c r="C10" s="65"/>
      <c r="D10" s="65"/>
      <c r="E10" s="65"/>
      <c r="F10" s="65"/>
      <c r="G10" s="65"/>
      <c r="H10" s="65"/>
      <c r="I10" s="65"/>
      <c r="J10" s="65"/>
      <c r="K10" s="65">
        <v>3</v>
      </c>
      <c r="L10" s="65">
        <v>4</v>
      </c>
      <c r="M10" s="65">
        <v>5</v>
      </c>
      <c r="N10" s="66">
        <v>6</v>
      </c>
    </row>
    <row r="11" spans="1:14" s="61" customFormat="1" ht="31.2" x14ac:dyDescent="0.25">
      <c r="A11" s="67">
        <v>236</v>
      </c>
      <c r="B11" s="68" t="s">
        <v>517</v>
      </c>
      <c r="C11" s="68"/>
      <c r="D11" s="68"/>
      <c r="E11" s="68"/>
      <c r="F11" s="68"/>
      <c r="G11" s="68"/>
      <c r="H11" s="68"/>
      <c r="I11" s="68"/>
      <c r="J11" s="68"/>
      <c r="K11" s="69" t="s">
        <v>648</v>
      </c>
      <c r="L11" s="68"/>
      <c r="M11" s="68"/>
      <c r="N11" s="70"/>
    </row>
    <row r="12" spans="1:14" ht="31.2" outlineLevel="1" x14ac:dyDescent="0.3">
      <c r="A12" s="71" t="s">
        <v>518</v>
      </c>
      <c r="B12" s="72" t="s">
        <v>628</v>
      </c>
      <c r="C12" s="73">
        <v>320</v>
      </c>
      <c r="D12" s="74">
        <v>194.35</v>
      </c>
      <c r="E12" s="75">
        <f t="shared" ref="E12:E17" si="0">C12*D12</f>
        <v>62192</v>
      </c>
      <c r="F12" s="76">
        <f t="shared" ref="F12:F17" si="1">D12*1.08</f>
        <v>210</v>
      </c>
      <c r="G12" s="77">
        <f t="shared" ref="G12:G17" si="2">D12/1.18</f>
        <v>164.7</v>
      </c>
      <c r="H12" s="78">
        <v>63.93</v>
      </c>
      <c r="I12" s="77">
        <f t="shared" ref="I12:I25" si="3">(G12+H12)*1.08</f>
        <v>246.92</v>
      </c>
      <c r="J12" s="79">
        <f>'Приложение № 2 (2)'!J38+'Приложение № 2 (2)'!J253</f>
        <v>494.07</v>
      </c>
      <c r="K12" s="79" t="s">
        <v>391</v>
      </c>
      <c r="L12" s="77">
        <f t="shared" ref="L12:L25" si="4">N12/1.18</f>
        <v>741.53</v>
      </c>
      <c r="M12" s="77">
        <f t="shared" ref="M12:M25" si="5">N12-L12</f>
        <v>133.47</v>
      </c>
      <c r="N12" s="80">
        <f t="shared" ref="N12:N25" si="6">MROUND((J12+I12)*1.18,5)</f>
        <v>875</v>
      </c>
    </row>
    <row r="13" spans="1:14" ht="31.2" outlineLevel="1" x14ac:dyDescent="0.3">
      <c r="A13" s="71" t="s">
        <v>519</v>
      </c>
      <c r="B13" s="72" t="s">
        <v>629</v>
      </c>
      <c r="C13" s="73">
        <v>400</v>
      </c>
      <c r="D13" s="74">
        <v>220.7</v>
      </c>
      <c r="E13" s="75">
        <f t="shared" si="0"/>
        <v>88280</v>
      </c>
      <c r="F13" s="76">
        <f t="shared" si="1"/>
        <v>238</v>
      </c>
      <c r="G13" s="77">
        <f t="shared" si="2"/>
        <v>187.03</v>
      </c>
      <c r="H13" s="78">
        <v>63.93</v>
      </c>
      <c r="I13" s="77">
        <f t="shared" si="3"/>
        <v>271.04000000000002</v>
      </c>
      <c r="J13" s="79">
        <f t="shared" ref="J13:J25" si="7">J12</f>
        <v>494.07</v>
      </c>
      <c r="K13" s="79" t="s">
        <v>391</v>
      </c>
      <c r="L13" s="77">
        <f t="shared" si="4"/>
        <v>766.95</v>
      </c>
      <c r="M13" s="77">
        <f t="shared" si="5"/>
        <v>138.05000000000001</v>
      </c>
      <c r="N13" s="80">
        <f t="shared" si="6"/>
        <v>905</v>
      </c>
    </row>
    <row r="14" spans="1:14" outlineLevel="1" x14ac:dyDescent="0.3">
      <c r="A14" s="71" t="s">
        <v>520</v>
      </c>
      <c r="B14" s="72" t="s">
        <v>630</v>
      </c>
      <c r="C14" s="73">
        <v>320</v>
      </c>
      <c r="D14" s="74">
        <v>305.3</v>
      </c>
      <c r="E14" s="75">
        <f t="shared" si="0"/>
        <v>97696</v>
      </c>
      <c r="F14" s="76">
        <f t="shared" si="1"/>
        <v>330</v>
      </c>
      <c r="G14" s="77">
        <f t="shared" si="2"/>
        <v>258.73</v>
      </c>
      <c r="H14" s="78">
        <v>63.93</v>
      </c>
      <c r="I14" s="77">
        <f t="shared" si="3"/>
        <v>348.47</v>
      </c>
      <c r="J14" s="79">
        <f t="shared" si="7"/>
        <v>494.07</v>
      </c>
      <c r="K14" s="79" t="s">
        <v>391</v>
      </c>
      <c r="L14" s="77">
        <f t="shared" si="4"/>
        <v>843.22</v>
      </c>
      <c r="M14" s="77">
        <f t="shared" si="5"/>
        <v>151.78</v>
      </c>
      <c r="N14" s="80">
        <f t="shared" si="6"/>
        <v>995</v>
      </c>
    </row>
    <row r="15" spans="1:14" ht="31.2" outlineLevel="1" x14ac:dyDescent="0.3">
      <c r="A15" s="71" t="s">
        <v>521</v>
      </c>
      <c r="B15" s="72" t="s">
        <v>631</v>
      </c>
      <c r="C15" s="73">
        <v>486</v>
      </c>
      <c r="D15" s="74">
        <v>176.83</v>
      </c>
      <c r="E15" s="75">
        <f t="shared" si="0"/>
        <v>85939.38</v>
      </c>
      <c r="F15" s="76">
        <f t="shared" si="1"/>
        <v>191</v>
      </c>
      <c r="G15" s="77">
        <f t="shared" si="2"/>
        <v>149.86000000000001</v>
      </c>
      <c r="H15" s="78">
        <v>63.93</v>
      </c>
      <c r="I15" s="77">
        <f t="shared" si="3"/>
        <v>230.89</v>
      </c>
      <c r="J15" s="79">
        <f t="shared" si="7"/>
        <v>494.07</v>
      </c>
      <c r="K15" s="79" t="s">
        <v>391</v>
      </c>
      <c r="L15" s="77">
        <f t="shared" si="4"/>
        <v>724.58</v>
      </c>
      <c r="M15" s="77">
        <f t="shared" si="5"/>
        <v>130.41999999999999</v>
      </c>
      <c r="N15" s="80">
        <f t="shared" si="6"/>
        <v>855</v>
      </c>
    </row>
    <row r="16" spans="1:14" ht="31.2" outlineLevel="1" x14ac:dyDescent="0.3">
      <c r="A16" s="71" t="s">
        <v>522</v>
      </c>
      <c r="B16" s="72" t="s">
        <v>632</v>
      </c>
      <c r="C16" s="73">
        <v>480</v>
      </c>
      <c r="D16" s="74">
        <v>196.05</v>
      </c>
      <c r="E16" s="75">
        <f t="shared" si="0"/>
        <v>94104</v>
      </c>
      <c r="F16" s="76">
        <f t="shared" si="1"/>
        <v>212</v>
      </c>
      <c r="G16" s="77">
        <f t="shared" si="2"/>
        <v>166.14</v>
      </c>
      <c r="H16" s="78">
        <v>63.93</v>
      </c>
      <c r="I16" s="77">
        <f t="shared" si="3"/>
        <v>248.48</v>
      </c>
      <c r="J16" s="79">
        <f t="shared" si="7"/>
        <v>494.07</v>
      </c>
      <c r="K16" s="79" t="s">
        <v>391</v>
      </c>
      <c r="L16" s="77">
        <f t="shared" si="4"/>
        <v>741.53</v>
      </c>
      <c r="M16" s="77">
        <f t="shared" si="5"/>
        <v>133.47</v>
      </c>
      <c r="N16" s="80">
        <f t="shared" si="6"/>
        <v>875</v>
      </c>
    </row>
    <row r="17" spans="1:15" ht="31.2" outlineLevel="1" x14ac:dyDescent="0.3">
      <c r="A17" s="71" t="s">
        <v>523</v>
      </c>
      <c r="B17" s="72" t="s">
        <v>634</v>
      </c>
      <c r="C17" s="73">
        <v>480</v>
      </c>
      <c r="D17" s="74">
        <v>277.64999999999998</v>
      </c>
      <c r="E17" s="75">
        <f t="shared" si="0"/>
        <v>133272</v>
      </c>
      <c r="F17" s="76">
        <f t="shared" si="1"/>
        <v>300</v>
      </c>
      <c r="G17" s="77">
        <f t="shared" si="2"/>
        <v>235.3</v>
      </c>
      <c r="H17" s="78">
        <v>63.93</v>
      </c>
      <c r="I17" s="77">
        <f t="shared" si="3"/>
        <v>323.17</v>
      </c>
      <c r="J17" s="79">
        <f t="shared" si="7"/>
        <v>494.07</v>
      </c>
      <c r="K17" s="79" t="s">
        <v>391</v>
      </c>
      <c r="L17" s="77">
        <f t="shared" si="4"/>
        <v>817.8</v>
      </c>
      <c r="M17" s="77">
        <f t="shared" si="5"/>
        <v>147.19999999999999</v>
      </c>
      <c r="N17" s="80">
        <f t="shared" si="6"/>
        <v>965</v>
      </c>
    </row>
    <row r="18" spans="1:15" s="109" customFormat="1" ht="31.2" outlineLevel="1" x14ac:dyDescent="0.3">
      <c r="A18" s="123" t="s">
        <v>524</v>
      </c>
      <c r="B18" s="124" t="s">
        <v>635</v>
      </c>
      <c r="C18" s="100"/>
      <c r="D18" s="101"/>
      <c r="E18" s="102"/>
      <c r="F18" s="103"/>
      <c r="G18" s="104">
        <f>118.3/1.18</f>
        <v>100.25</v>
      </c>
      <c r="H18" s="105">
        <v>63.93</v>
      </c>
      <c r="I18" s="104">
        <f t="shared" si="3"/>
        <v>177.31</v>
      </c>
      <c r="J18" s="79">
        <f t="shared" si="7"/>
        <v>494.07</v>
      </c>
      <c r="K18" s="106" t="s">
        <v>391</v>
      </c>
      <c r="L18" s="77">
        <f t="shared" si="4"/>
        <v>669.49</v>
      </c>
      <c r="M18" s="77">
        <f t="shared" si="5"/>
        <v>120.51</v>
      </c>
      <c r="N18" s="80">
        <f t="shared" si="6"/>
        <v>790</v>
      </c>
      <c r="O18" s="108"/>
    </row>
    <row r="19" spans="1:15" s="109" customFormat="1" ht="31.2" outlineLevel="1" x14ac:dyDescent="0.3">
      <c r="A19" s="123" t="s">
        <v>525</v>
      </c>
      <c r="B19" s="124" t="s">
        <v>636</v>
      </c>
      <c r="C19" s="100"/>
      <c r="D19" s="101"/>
      <c r="E19" s="102"/>
      <c r="F19" s="103"/>
      <c r="G19" s="104">
        <f>129.98/1.18</f>
        <v>110.15</v>
      </c>
      <c r="H19" s="105">
        <v>63.93</v>
      </c>
      <c r="I19" s="104">
        <f t="shared" si="3"/>
        <v>188.01</v>
      </c>
      <c r="J19" s="79">
        <f t="shared" si="7"/>
        <v>494.07</v>
      </c>
      <c r="K19" s="106" t="s">
        <v>391</v>
      </c>
      <c r="L19" s="77">
        <f t="shared" si="4"/>
        <v>682.2</v>
      </c>
      <c r="M19" s="77">
        <f t="shared" si="5"/>
        <v>122.8</v>
      </c>
      <c r="N19" s="80">
        <f t="shared" si="6"/>
        <v>805</v>
      </c>
      <c r="O19" s="108"/>
    </row>
    <row r="20" spans="1:15" s="109" customFormat="1" ht="31.2" outlineLevel="1" x14ac:dyDescent="0.3">
      <c r="A20" s="123" t="s">
        <v>526</v>
      </c>
      <c r="B20" s="124" t="s">
        <v>637</v>
      </c>
      <c r="C20" s="100"/>
      <c r="D20" s="101"/>
      <c r="E20" s="102"/>
      <c r="F20" s="103"/>
      <c r="G20" s="104">
        <f>149.4/1.18</f>
        <v>126.61</v>
      </c>
      <c r="H20" s="105">
        <v>63.93</v>
      </c>
      <c r="I20" s="104">
        <f t="shared" si="3"/>
        <v>205.78</v>
      </c>
      <c r="J20" s="79">
        <f t="shared" si="7"/>
        <v>494.07</v>
      </c>
      <c r="K20" s="106" t="s">
        <v>391</v>
      </c>
      <c r="L20" s="77">
        <f t="shared" si="4"/>
        <v>699.15</v>
      </c>
      <c r="M20" s="77">
        <f t="shared" si="5"/>
        <v>125.85</v>
      </c>
      <c r="N20" s="80">
        <f t="shared" si="6"/>
        <v>825</v>
      </c>
      <c r="O20" s="108"/>
    </row>
    <row r="21" spans="1:15" s="92" customFormat="1" x14ac:dyDescent="0.3">
      <c r="A21" s="82" t="s">
        <v>527</v>
      </c>
      <c r="B21" s="83" t="s">
        <v>279</v>
      </c>
      <c r="C21" s="84"/>
      <c r="D21" s="85"/>
      <c r="E21" s="86"/>
      <c r="F21" s="87"/>
      <c r="G21" s="88">
        <v>93.65</v>
      </c>
      <c r="H21" s="89">
        <v>63.93</v>
      </c>
      <c r="I21" s="88">
        <f t="shared" si="3"/>
        <v>170.19</v>
      </c>
      <c r="J21" s="79">
        <f t="shared" si="7"/>
        <v>494.07</v>
      </c>
      <c r="K21" s="90" t="s">
        <v>391</v>
      </c>
      <c r="L21" s="77">
        <f t="shared" si="4"/>
        <v>665.25</v>
      </c>
      <c r="M21" s="77">
        <f t="shared" si="5"/>
        <v>119.75</v>
      </c>
      <c r="N21" s="80">
        <f t="shared" si="6"/>
        <v>785</v>
      </c>
      <c r="O21" s="91"/>
    </row>
    <row r="22" spans="1:15" s="92" customFormat="1" ht="31.2" x14ac:dyDescent="0.3">
      <c r="A22" s="82" t="s">
        <v>528</v>
      </c>
      <c r="B22" s="83" t="s">
        <v>280</v>
      </c>
      <c r="C22" s="84"/>
      <c r="D22" s="85"/>
      <c r="E22" s="86"/>
      <c r="F22" s="87"/>
      <c r="G22" s="88">
        <v>100.25</v>
      </c>
      <c r="H22" s="89">
        <v>63.93</v>
      </c>
      <c r="I22" s="88">
        <f t="shared" si="3"/>
        <v>177.31</v>
      </c>
      <c r="J22" s="79">
        <f t="shared" si="7"/>
        <v>494.07</v>
      </c>
      <c r="K22" s="90" t="s">
        <v>391</v>
      </c>
      <c r="L22" s="77">
        <f t="shared" si="4"/>
        <v>669.49</v>
      </c>
      <c r="M22" s="77">
        <f t="shared" si="5"/>
        <v>120.51</v>
      </c>
      <c r="N22" s="80">
        <f t="shared" si="6"/>
        <v>790</v>
      </c>
      <c r="O22" s="91"/>
    </row>
    <row r="23" spans="1:15" s="92" customFormat="1" ht="31.2" x14ac:dyDescent="0.3">
      <c r="A23" s="82" t="s">
        <v>529</v>
      </c>
      <c r="B23" s="83" t="s">
        <v>281</v>
      </c>
      <c r="C23" s="84"/>
      <c r="D23" s="85"/>
      <c r="E23" s="86"/>
      <c r="F23" s="87"/>
      <c r="G23" s="88">
        <v>110.15</v>
      </c>
      <c r="H23" s="89">
        <v>63.93</v>
      </c>
      <c r="I23" s="88">
        <f t="shared" si="3"/>
        <v>188.01</v>
      </c>
      <c r="J23" s="79">
        <f t="shared" si="7"/>
        <v>494.07</v>
      </c>
      <c r="K23" s="90" t="s">
        <v>391</v>
      </c>
      <c r="L23" s="77">
        <f t="shared" si="4"/>
        <v>682.2</v>
      </c>
      <c r="M23" s="77">
        <f t="shared" si="5"/>
        <v>122.8</v>
      </c>
      <c r="N23" s="80">
        <f t="shared" si="6"/>
        <v>805</v>
      </c>
      <c r="O23" s="91"/>
    </row>
    <row r="24" spans="1:15" s="92" customFormat="1" ht="31.2" x14ac:dyDescent="0.3">
      <c r="A24" s="82" t="s">
        <v>273</v>
      </c>
      <c r="B24" s="83" t="s">
        <v>282</v>
      </c>
      <c r="C24" s="84"/>
      <c r="D24" s="85"/>
      <c r="E24" s="86"/>
      <c r="F24" s="87"/>
      <c r="G24" s="88">
        <v>120.02</v>
      </c>
      <c r="H24" s="89">
        <v>63.93</v>
      </c>
      <c r="I24" s="88">
        <f t="shared" si="3"/>
        <v>198.67</v>
      </c>
      <c r="J24" s="79">
        <f t="shared" si="7"/>
        <v>494.07</v>
      </c>
      <c r="K24" s="90" t="s">
        <v>391</v>
      </c>
      <c r="L24" s="77">
        <f t="shared" si="4"/>
        <v>690.68</v>
      </c>
      <c r="M24" s="77">
        <f t="shared" si="5"/>
        <v>124.32</v>
      </c>
      <c r="N24" s="80">
        <f t="shared" si="6"/>
        <v>815</v>
      </c>
      <c r="O24" s="91"/>
    </row>
    <row r="25" spans="1:15" s="92" customFormat="1" ht="31.2" x14ac:dyDescent="0.3">
      <c r="A25" s="82" t="s">
        <v>274</v>
      </c>
      <c r="B25" s="83" t="s">
        <v>283</v>
      </c>
      <c r="C25" s="84"/>
      <c r="D25" s="85"/>
      <c r="E25" s="86"/>
      <c r="F25" s="87"/>
      <c r="G25" s="88">
        <v>126.61</v>
      </c>
      <c r="H25" s="89">
        <v>63.93</v>
      </c>
      <c r="I25" s="88">
        <f t="shared" si="3"/>
        <v>205.78</v>
      </c>
      <c r="J25" s="79">
        <f t="shared" si="7"/>
        <v>494.07</v>
      </c>
      <c r="K25" s="90" t="s">
        <v>391</v>
      </c>
      <c r="L25" s="77">
        <f t="shared" si="4"/>
        <v>699.15</v>
      </c>
      <c r="M25" s="77">
        <f t="shared" si="5"/>
        <v>125.85</v>
      </c>
      <c r="N25" s="80">
        <f t="shared" si="6"/>
        <v>825</v>
      </c>
      <c r="O25" s="91"/>
    </row>
    <row r="26" spans="1:15" s="61" customFormat="1" ht="31.2" x14ac:dyDescent="0.3">
      <c r="A26" s="93">
        <v>237</v>
      </c>
      <c r="B26" s="94" t="s">
        <v>530</v>
      </c>
      <c r="C26" s="94"/>
      <c r="D26" s="94"/>
      <c r="E26" s="94"/>
      <c r="F26" s="94"/>
      <c r="G26" s="94"/>
      <c r="H26" s="94"/>
      <c r="I26" s="94"/>
      <c r="J26" s="94"/>
      <c r="K26" s="95" t="s">
        <v>648</v>
      </c>
      <c r="L26" s="77">
        <f>ROUND((I26+J26)*1.18,0)/1.18</f>
        <v>0</v>
      </c>
      <c r="M26" s="77">
        <f>L26*18%</f>
        <v>0</v>
      </c>
      <c r="N26" s="96"/>
    </row>
    <row r="27" spans="1:15" ht="31.2" outlineLevel="1" x14ac:dyDescent="0.3">
      <c r="A27" s="71" t="s">
        <v>531</v>
      </c>
      <c r="B27" s="72" t="s">
        <v>638</v>
      </c>
      <c r="C27" s="73">
        <v>320</v>
      </c>
      <c r="D27" s="74">
        <v>194.35</v>
      </c>
      <c r="E27" s="75">
        <f t="shared" ref="E27:E32" si="8">C27*D27</f>
        <v>62192</v>
      </c>
      <c r="F27" s="76">
        <f t="shared" ref="F27:F32" si="9">D27*1.08</f>
        <v>210</v>
      </c>
      <c r="G27" s="77">
        <f t="shared" ref="G27:G32" si="10">D27/1.18</f>
        <v>164.7</v>
      </c>
      <c r="H27" s="78">
        <v>87.84</v>
      </c>
      <c r="I27" s="77">
        <f t="shared" ref="I27:I40" si="11">(G27+H27)*1.08</f>
        <v>272.74</v>
      </c>
      <c r="J27" s="79">
        <f>'Приложение № 2 (2)'!J38+'Приложение № 2 (2)'!J254</f>
        <v>533.9</v>
      </c>
      <c r="K27" s="79" t="s">
        <v>391</v>
      </c>
      <c r="L27" s="77">
        <f t="shared" ref="L27:L40" si="12">N27/1.18</f>
        <v>805.08</v>
      </c>
      <c r="M27" s="77">
        <f t="shared" ref="M27:M40" si="13">N27-L27</f>
        <v>144.91999999999999</v>
      </c>
      <c r="N27" s="80">
        <f t="shared" ref="N27:N40" si="14">MROUND((J27+I27)*1.18,5)</f>
        <v>950</v>
      </c>
      <c r="O27" s="81"/>
    </row>
    <row r="28" spans="1:15" ht="31.2" outlineLevel="1" x14ac:dyDescent="0.3">
      <c r="A28" s="71" t="s">
        <v>532</v>
      </c>
      <c r="B28" s="72" t="s">
        <v>629</v>
      </c>
      <c r="C28" s="73">
        <v>400</v>
      </c>
      <c r="D28" s="74">
        <v>220.7</v>
      </c>
      <c r="E28" s="75">
        <f t="shared" si="8"/>
        <v>88280</v>
      </c>
      <c r="F28" s="76">
        <f t="shared" si="9"/>
        <v>238</v>
      </c>
      <c r="G28" s="77">
        <f t="shared" si="10"/>
        <v>187.03</v>
      </c>
      <c r="H28" s="78">
        <v>87.84</v>
      </c>
      <c r="I28" s="77">
        <f t="shared" si="11"/>
        <v>296.86</v>
      </c>
      <c r="J28" s="79">
        <f t="shared" ref="J28:J40" si="15">J27</f>
        <v>533.9</v>
      </c>
      <c r="K28" s="79" t="s">
        <v>391</v>
      </c>
      <c r="L28" s="77">
        <f t="shared" si="12"/>
        <v>830.51</v>
      </c>
      <c r="M28" s="77">
        <f t="shared" si="13"/>
        <v>149.49</v>
      </c>
      <c r="N28" s="80">
        <f t="shared" si="14"/>
        <v>980</v>
      </c>
      <c r="O28" s="81"/>
    </row>
    <row r="29" spans="1:15" outlineLevel="1" x14ac:dyDescent="0.3">
      <c r="A29" s="71" t="s">
        <v>533</v>
      </c>
      <c r="B29" s="72" t="s">
        <v>639</v>
      </c>
      <c r="C29" s="73">
        <v>320</v>
      </c>
      <c r="D29" s="74">
        <v>305.3</v>
      </c>
      <c r="E29" s="75">
        <f t="shared" si="8"/>
        <v>97696</v>
      </c>
      <c r="F29" s="76">
        <f t="shared" si="9"/>
        <v>330</v>
      </c>
      <c r="G29" s="77">
        <f t="shared" si="10"/>
        <v>258.73</v>
      </c>
      <c r="H29" s="78">
        <v>87.84</v>
      </c>
      <c r="I29" s="77">
        <f t="shared" si="11"/>
        <v>374.3</v>
      </c>
      <c r="J29" s="79">
        <f t="shared" si="15"/>
        <v>533.9</v>
      </c>
      <c r="K29" s="79" t="s">
        <v>391</v>
      </c>
      <c r="L29" s="77">
        <f t="shared" si="12"/>
        <v>906.78</v>
      </c>
      <c r="M29" s="77">
        <f t="shared" si="13"/>
        <v>163.22</v>
      </c>
      <c r="N29" s="80">
        <f t="shared" si="14"/>
        <v>1070</v>
      </c>
      <c r="O29" s="81"/>
    </row>
    <row r="30" spans="1:15" ht="31.2" outlineLevel="1" x14ac:dyDescent="0.3">
      <c r="A30" s="71" t="s">
        <v>534</v>
      </c>
      <c r="B30" s="72" t="s">
        <v>640</v>
      </c>
      <c r="C30" s="73">
        <v>486</v>
      </c>
      <c r="D30" s="74">
        <v>176.83</v>
      </c>
      <c r="E30" s="75">
        <f t="shared" si="8"/>
        <v>85939.38</v>
      </c>
      <c r="F30" s="76">
        <f t="shared" si="9"/>
        <v>191</v>
      </c>
      <c r="G30" s="77">
        <f t="shared" si="10"/>
        <v>149.86000000000001</v>
      </c>
      <c r="H30" s="78">
        <v>87.84</v>
      </c>
      <c r="I30" s="77">
        <f t="shared" si="11"/>
        <v>256.72000000000003</v>
      </c>
      <c r="J30" s="79">
        <f t="shared" si="15"/>
        <v>533.9</v>
      </c>
      <c r="K30" s="79" t="s">
        <v>391</v>
      </c>
      <c r="L30" s="77">
        <f t="shared" si="12"/>
        <v>792.37</v>
      </c>
      <c r="M30" s="77">
        <f t="shared" si="13"/>
        <v>142.63</v>
      </c>
      <c r="N30" s="80">
        <f t="shared" si="14"/>
        <v>935</v>
      </c>
      <c r="O30" s="81"/>
    </row>
    <row r="31" spans="1:15" ht="31.2" outlineLevel="1" x14ac:dyDescent="0.3">
      <c r="A31" s="71" t="s">
        <v>535</v>
      </c>
      <c r="B31" s="72" t="s">
        <v>641</v>
      </c>
      <c r="C31" s="73">
        <v>480</v>
      </c>
      <c r="D31" s="74">
        <v>196.05</v>
      </c>
      <c r="E31" s="75">
        <f t="shared" si="8"/>
        <v>94104</v>
      </c>
      <c r="F31" s="76">
        <f t="shared" si="9"/>
        <v>212</v>
      </c>
      <c r="G31" s="77">
        <f t="shared" si="10"/>
        <v>166.14</v>
      </c>
      <c r="H31" s="78">
        <v>87.84</v>
      </c>
      <c r="I31" s="77">
        <f t="shared" si="11"/>
        <v>274.3</v>
      </c>
      <c r="J31" s="79">
        <f t="shared" si="15"/>
        <v>533.9</v>
      </c>
      <c r="K31" s="79" t="s">
        <v>391</v>
      </c>
      <c r="L31" s="77">
        <f t="shared" si="12"/>
        <v>809.32</v>
      </c>
      <c r="M31" s="77">
        <f t="shared" si="13"/>
        <v>145.68</v>
      </c>
      <c r="N31" s="80">
        <f t="shared" si="14"/>
        <v>955</v>
      </c>
      <c r="O31" s="81"/>
    </row>
    <row r="32" spans="1:15" ht="31.2" outlineLevel="1" x14ac:dyDescent="0.3">
      <c r="A32" s="71" t="s">
        <v>536</v>
      </c>
      <c r="B32" s="72" t="s">
        <v>642</v>
      </c>
      <c r="C32" s="73">
        <v>480</v>
      </c>
      <c r="D32" s="74">
        <v>277.64999999999998</v>
      </c>
      <c r="E32" s="75">
        <f t="shared" si="8"/>
        <v>133272</v>
      </c>
      <c r="F32" s="76">
        <f t="shared" si="9"/>
        <v>300</v>
      </c>
      <c r="G32" s="77">
        <f t="shared" si="10"/>
        <v>235.3</v>
      </c>
      <c r="H32" s="78">
        <v>87.84</v>
      </c>
      <c r="I32" s="77">
        <f t="shared" si="11"/>
        <v>348.99</v>
      </c>
      <c r="J32" s="79">
        <f t="shared" si="15"/>
        <v>533.9</v>
      </c>
      <c r="K32" s="79" t="s">
        <v>391</v>
      </c>
      <c r="L32" s="77">
        <f t="shared" si="12"/>
        <v>881.36</v>
      </c>
      <c r="M32" s="77">
        <f t="shared" si="13"/>
        <v>158.63999999999999</v>
      </c>
      <c r="N32" s="80">
        <f t="shared" si="14"/>
        <v>1040</v>
      </c>
      <c r="O32" s="81"/>
    </row>
    <row r="33" spans="1:17" s="109" customFormat="1" ht="31.2" outlineLevel="1" x14ac:dyDescent="0.3">
      <c r="A33" s="123" t="s">
        <v>537</v>
      </c>
      <c r="B33" s="124" t="s">
        <v>635</v>
      </c>
      <c r="C33" s="100"/>
      <c r="D33" s="101"/>
      <c r="E33" s="102"/>
      <c r="F33" s="103"/>
      <c r="G33" s="104">
        <f>118.3/1.18</f>
        <v>100.25</v>
      </c>
      <c r="H33" s="105">
        <v>87.84</v>
      </c>
      <c r="I33" s="104">
        <f t="shared" si="11"/>
        <v>203.14</v>
      </c>
      <c r="J33" s="79">
        <f t="shared" si="15"/>
        <v>533.9</v>
      </c>
      <c r="K33" s="106" t="s">
        <v>391</v>
      </c>
      <c r="L33" s="77">
        <f t="shared" si="12"/>
        <v>737.29</v>
      </c>
      <c r="M33" s="77">
        <f t="shared" si="13"/>
        <v>132.71</v>
      </c>
      <c r="N33" s="80">
        <f t="shared" si="14"/>
        <v>870</v>
      </c>
      <c r="O33" s="108"/>
    </row>
    <row r="34" spans="1:17" s="109" customFormat="1" ht="31.2" outlineLevel="1" x14ac:dyDescent="0.3">
      <c r="A34" s="123" t="s">
        <v>538</v>
      </c>
      <c r="B34" s="124" t="s">
        <v>636</v>
      </c>
      <c r="C34" s="100"/>
      <c r="D34" s="101"/>
      <c r="E34" s="102"/>
      <c r="F34" s="103"/>
      <c r="G34" s="104">
        <f>129.98/1.18</f>
        <v>110.15</v>
      </c>
      <c r="H34" s="105">
        <v>87.84</v>
      </c>
      <c r="I34" s="104">
        <f t="shared" si="11"/>
        <v>213.83</v>
      </c>
      <c r="J34" s="79">
        <f t="shared" si="15"/>
        <v>533.9</v>
      </c>
      <c r="K34" s="106" t="s">
        <v>391</v>
      </c>
      <c r="L34" s="77">
        <f t="shared" si="12"/>
        <v>745.76</v>
      </c>
      <c r="M34" s="77">
        <f t="shared" si="13"/>
        <v>134.24</v>
      </c>
      <c r="N34" s="80">
        <f t="shared" si="14"/>
        <v>880</v>
      </c>
      <c r="O34" s="108"/>
    </row>
    <row r="35" spans="1:17" s="109" customFormat="1" ht="31.2" outlineLevel="1" x14ac:dyDescent="0.3">
      <c r="A35" s="123" t="s">
        <v>539</v>
      </c>
      <c r="B35" s="124" t="s">
        <v>637</v>
      </c>
      <c r="C35" s="100"/>
      <c r="D35" s="101"/>
      <c r="E35" s="102"/>
      <c r="F35" s="103"/>
      <c r="G35" s="104">
        <f>149.4/1.18</f>
        <v>126.61</v>
      </c>
      <c r="H35" s="105">
        <v>87.84</v>
      </c>
      <c r="I35" s="104">
        <f t="shared" si="11"/>
        <v>231.61</v>
      </c>
      <c r="J35" s="79">
        <f t="shared" si="15"/>
        <v>533.9</v>
      </c>
      <c r="K35" s="106" t="s">
        <v>391</v>
      </c>
      <c r="L35" s="77">
        <f t="shared" si="12"/>
        <v>766.95</v>
      </c>
      <c r="M35" s="77">
        <f t="shared" si="13"/>
        <v>138.05000000000001</v>
      </c>
      <c r="N35" s="80">
        <f t="shared" si="14"/>
        <v>905</v>
      </c>
      <c r="O35" s="108"/>
    </row>
    <row r="36" spans="1:17" s="92" customFormat="1" x14ac:dyDescent="0.3">
      <c r="A36" s="82" t="s">
        <v>540</v>
      </c>
      <c r="B36" s="83" t="s">
        <v>279</v>
      </c>
      <c r="C36" s="84"/>
      <c r="D36" s="85"/>
      <c r="E36" s="86"/>
      <c r="F36" s="87"/>
      <c r="G36" s="88">
        <v>93.65</v>
      </c>
      <c r="H36" s="127">
        <v>87.84</v>
      </c>
      <c r="I36" s="88">
        <f t="shared" si="11"/>
        <v>196.01</v>
      </c>
      <c r="J36" s="79">
        <f t="shared" si="15"/>
        <v>533.9</v>
      </c>
      <c r="K36" s="90" t="s">
        <v>391</v>
      </c>
      <c r="L36" s="77">
        <f t="shared" si="12"/>
        <v>728.81</v>
      </c>
      <c r="M36" s="77">
        <f t="shared" si="13"/>
        <v>131.19</v>
      </c>
      <c r="N36" s="80">
        <f t="shared" si="14"/>
        <v>860</v>
      </c>
      <c r="O36" s="91"/>
    </row>
    <row r="37" spans="1:17" s="92" customFormat="1" ht="31.2" x14ac:dyDescent="0.3">
      <c r="A37" s="82" t="s">
        <v>541</v>
      </c>
      <c r="B37" s="83" t="s">
        <v>280</v>
      </c>
      <c r="C37" s="84"/>
      <c r="D37" s="85"/>
      <c r="E37" s="86"/>
      <c r="F37" s="87"/>
      <c r="G37" s="88">
        <v>100.25</v>
      </c>
      <c r="H37" s="127">
        <v>87.84</v>
      </c>
      <c r="I37" s="88">
        <f t="shared" si="11"/>
        <v>203.14</v>
      </c>
      <c r="J37" s="79">
        <f t="shared" si="15"/>
        <v>533.9</v>
      </c>
      <c r="K37" s="90" t="s">
        <v>391</v>
      </c>
      <c r="L37" s="77">
        <f t="shared" si="12"/>
        <v>737.29</v>
      </c>
      <c r="M37" s="77">
        <f t="shared" si="13"/>
        <v>132.71</v>
      </c>
      <c r="N37" s="80">
        <f t="shared" si="14"/>
        <v>870</v>
      </c>
      <c r="O37" s="91"/>
    </row>
    <row r="38" spans="1:17" s="92" customFormat="1" ht="31.2" x14ac:dyDescent="0.3">
      <c r="A38" s="82" t="s">
        <v>542</v>
      </c>
      <c r="B38" s="83" t="s">
        <v>281</v>
      </c>
      <c r="C38" s="84"/>
      <c r="D38" s="85"/>
      <c r="E38" s="86"/>
      <c r="F38" s="87"/>
      <c r="G38" s="88">
        <v>110.15</v>
      </c>
      <c r="H38" s="127">
        <v>87.84</v>
      </c>
      <c r="I38" s="88">
        <f t="shared" si="11"/>
        <v>213.83</v>
      </c>
      <c r="J38" s="79">
        <f t="shared" si="15"/>
        <v>533.9</v>
      </c>
      <c r="K38" s="90" t="s">
        <v>391</v>
      </c>
      <c r="L38" s="77">
        <f t="shared" si="12"/>
        <v>745.76</v>
      </c>
      <c r="M38" s="77">
        <f t="shared" si="13"/>
        <v>134.24</v>
      </c>
      <c r="N38" s="80">
        <f t="shared" si="14"/>
        <v>880</v>
      </c>
      <c r="O38" s="91"/>
    </row>
    <row r="39" spans="1:17" s="92" customFormat="1" ht="31.2" x14ac:dyDescent="0.3">
      <c r="A39" s="82" t="s">
        <v>275</v>
      </c>
      <c r="B39" s="83" t="s">
        <v>282</v>
      </c>
      <c r="C39" s="84"/>
      <c r="D39" s="85"/>
      <c r="E39" s="86"/>
      <c r="F39" s="87"/>
      <c r="G39" s="88">
        <v>120.02</v>
      </c>
      <c r="H39" s="127">
        <v>87.84</v>
      </c>
      <c r="I39" s="88">
        <f t="shared" si="11"/>
        <v>224.49</v>
      </c>
      <c r="J39" s="79">
        <f t="shared" si="15"/>
        <v>533.9</v>
      </c>
      <c r="K39" s="90" t="s">
        <v>391</v>
      </c>
      <c r="L39" s="77">
        <f t="shared" si="12"/>
        <v>758.47</v>
      </c>
      <c r="M39" s="77">
        <f t="shared" si="13"/>
        <v>136.53</v>
      </c>
      <c r="N39" s="80">
        <f t="shared" si="14"/>
        <v>895</v>
      </c>
      <c r="O39" s="91"/>
    </row>
    <row r="40" spans="1:17" s="92" customFormat="1" ht="31.2" x14ac:dyDescent="0.3">
      <c r="A40" s="82" t="s">
        <v>276</v>
      </c>
      <c r="B40" s="83" t="s">
        <v>283</v>
      </c>
      <c r="C40" s="84"/>
      <c r="D40" s="85"/>
      <c r="E40" s="86"/>
      <c r="F40" s="87"/>
      <c r="G40" s="88">
        <v>126.61</v>
      </c>
      <c r="H40" s="127">
        <v>87.84</v>
      </c>
      <c r="I40" s="88">
        <f t="shared" si="11"/>
        <v>231.61</v>
      </c>
      <c r="J40" s="79">
        <f t="shared" si="15"/>
        <v>533.9</v>
      </c>
      <c r="K40" s="90" t="s">
        <v>391</v>
      </c>
      <c r="L40" s="77">
        <f t="shared" si="12"/>
        <v>766.95</v>
      </c>
      <c r="M40" s="77">
        <f t="shared" si="13"/>
        <v>138.05000000000001</v>
      </c>
      <c r="N40" s="80">
        <f t="shared" si="14"/>
        <v>905</v>
      </c>
      <c r="O40" s="91"/>
    </row>
    <row r="41" spans="1:17" s="61" customFormat="1" ht="31.2" x14ac:dyDescent="0.3">
      <c r="A41" s="93">
        <v>238</v>
      </c>
      <c r="B41" s="94" t="s">
        <v>543</v>
      </c>
      <c r="C41" s="94"/>
      <c r="D41" s="94"/>
      <c r="E41" s="94"/>
      <c r="F41" s="94"/>
      <c r="G41" s="94"/>
      <c r="H41" s="94"/>
      <c r="I41" s="94"/>
      <c r="J41" s="94"/>
      <c r="K41" s="95" t="s">
        <v>401</v>
      </c>
      <c r="L41" s="77">
        <f>ROUND((I41+J41)*1.18,0)/1.18</f>
        <v>0</v>
      </c>
      <c r="M41" s="77">
        <f>L41*18%</f>
        <v>0</v>
      </c>
      <c r="N41" s="96"/>
    </row>
    <row r="42" spans="1:17" ht="31.2" outlineLevel="1" x14ac:dyDescent="0.3">
      <c r="A42" s="71" t="s">
        <v>227</v>
      </c>
      <c r="B42" s="72" t="s">
        <v>638</v>
      </c>
      <c r="C42" s="73">
        <v>320</v>
      </c>
      <c r="D42" s="74">
        <v>194.35</v>
      </c>
      <c r="E42" s="75">
        <f t="shared" ref="E42:E47" si="16">C42*D42</f>
        <v>62192</v>
      </c>
      <c r="F42" s="76">
        <f t="shared" ref="F42:F47" si="17">D42*1.08</f>
        <v>210</v>
      </c>
      <c r="G42" s="77">
        <f t="shared" ref="G42:G47" si="18">D42/1.18</f>
        <v>164.7</v>
      </c>
      <c r="H42" s="97"/>
      <c r="I42" s="77">
        <f t="shared" ref="I42:I73" si="19">(G42+H42)*1.08</f>
        <v>177.88</v>
      </c>
      <c r="J42" s="75">
        <f>'Приложение № 2 (2)'!J38</f>
        <v>209.32</v>
      </c>
      <c r="K42" s="79" t="s">
        <v>391</v>
      </c>
      <c r="L42" s="77">
        <f t="shared" ref="L42:L55" si="20">N42/1.18</f>
        <v>385.59</v>
      </c>
      <c r="M42" s="77">
        <f t="shared" ref="M42:M55" si="21">N42-L42</f>
        <v>69.41</v>
      </c>
      <c r="N42" s="80">
        <f t="shared" ref="N42:N55" si="22">MROUND((J42+I42)*1.18,5)</f>
        <v>455</v>
      </c>
      <c r="O42" s="81"/>
      <c r="P42" s="81"/>
      <c r="Q42" s="81"/>
    </row>
    <row r="43" spans="1:17" ht="31.2" outlineLevel="1" x14ac:dyDescent="0.3">
      <c r="A43" s="71" t="s">
        <v>228</v>
      </c>
      <c r="B43" s="72" t="s">
        <v>629</v>
      </c>
      <c r="C43" s="73">
        <v>400</v>
      </c>
      <c r="D43" s="74">
        <v>220.7</v>
      </c>
      <c r="E43" s="75">
        <f t="shared" si="16"/>
        <v>88280</v>
      </c>
      <c r="F43" s="76">
        <f t="shared" si="17"/>
        <v>238</v>
      </c>
      <c r="G43" s="77">
        <f t="shared" si="18"/>
        <v>187.03</v>
      </c>
      <c r="H43" s="97"/>
      <c r="I43" s="77">
        <f t="shared" si="19"/>
        <v>201.99</v>
      </c>
      <c r="J43" s="75">
        <f t="shared" ref="J43:J55" si="23">J42</f>
        <v>209.32</v>
      </c>
      <c r="K43" s="79" t="s">
        <v>391</v>
      </c>
      <c r="L43" s="77">
        <f t="shared" si="20"/>
        <v>411.02</v>
      </c>
      <c r="M43" s="77">
        <f t="shared" si="21"/>
        <v>73.98</v>
      </c>
      <c r="N43" s="80">
        <f t="shared" si="22"/>
        <v>485</v>
      </c>
      <c r="O43" s="81"/>
      <c r="P43" s="81"/>
      <c r="Q43" s="81"/>
    </row>
    <row r="44" spans="1:17" outlineLevel="1" x14ac:dyDescent="0.3">
      <c r="A44" s="71" t="s">
        <v>229</v>
      </c>
      <c r="B44" s="72" t="s">
        <v>643</v>
      </c>
      <c r="C44" s="73">
        <v>320</v>
      </c>
      <c r="D44" s="74">
        <v>305.3</v>
      </c>
      <c r="E44" s="75">
        <f t="shared" si="16"/>
        <v>97696</v>
      </c>
      <c r="F44" s="76">
        <f t="shared" si="17"/>
        <v>330</v>
      </c>
      <c r="G44" s="77">
        <f t="shared" si="18"/>
        <v>258.73</v>
      </c>
      <c r="H44" s="97"/>
      <c r="I44" s="77">
        <f t="shared" si="19"/>
        <v>279.43</v>
      </c>
      <c r="J44" s="75">
        <f t="shared" si="23"/>
        <v>209.32</v>
      </c>
      <c r="K44" s="79" t="s">
        <v>391</v>
      </c>
      <c r="L44" s="77">
        <f t="shared" si="20"/>
        <v>487.29</v>
      </c>
      <c r="M44" s="77">
        <f t="shared" si="21"/>
        <v>87.71</v>
      </c>
      <c r="N44" s="80">
        <f t="shared" si="22"/>
        <v>575</v>
      </c>
      <c r="O44" s="81"/>
      <c r="P44" s="81"/>
      <c r="Q44" s="81"/>
    </row>
    <row r="45" spans="1:17" ht="31.2" outlineLevel="1" x14ac:dyDescent="0.3">
      <c r="A45" s="71" t="s">
        <v>544</v>
      </c>
      <c r="B45" s="72" t="s">
        <v>644</v>
      </c>
      <c r="C45" s="73">
        <v>486</v>
      </c>
      <c r="D45" s="74">
        <v>176.83</v>
      </c>
      <c r="E45" s="75">
        <f t="shared" si="16"/>
        <v>85939.38</v>
      </c>
      <c r="F45" s="76">
        <f t="shared" si="17"/>
        <v>191</v>
      </c>
      <c r="G45" s="77">
        <f t="shared" si="18"/>
        <v>149.86000000000001</v>
      </c>
      <c r="H45" s="97"/>
      <c r="I45" s="77">
        <f t="shared" si="19"/>
        <v>161.85</v>
      </c>
      <c r="J45" s="75">
        <f t="shared" si="23"/>
        <v>209.32</v>
      </c>
      <c r="K45" s="79" t="s">
        <v>391</v>
      </c>
      <c r="L45" s="77">
        <f t="shared" si="20"/>
        <v>372.88</v>
      </c>
      <c r="M45" s="77">
        <f t="shared" si="21"/>
        <v>67.12</v>
      </c>
      <c r="N45" s="80">
        <f t="shared" si="22"/>
        <v>440</v>
      </c>
      <c r="O45" s="81"/>
      <c r="P45" s="81"/>
      <c r="Q45" s="81"/>
    </row>
    <row r="46" spans="1:17" ht="31.2" outlineLevel="1" x14ac:dyDescent="0.3">
      <c r="A46" s="71" t="s">
        <v>545</v>
      </c>
      <c r="B46" s="72" t="s">
        <v>645</v>
      </c>
      <c r="C46" s="73">
        <v>480</v>
      </c>
      <c r="D46" s="74">
        <v>196.05</v>
      </c>
      <c r="E46" s="75">
        <f t="shared" si="16"/>
        <v>94104</v>
      </c>
      <c r="F46" s="76">
        <f t="shared" si="17"/>
        <v>212</v>
      </c>
      <c r="G46" s="77">
        <f t="shared" si="18"/>
        <v>166.14</v>
      </c>
      <c r="H46" s="97"/>
      <c r="I46" s="77">
        <f t="shared" si="19"/>
        <v>179.43</v>
      </c>
      <c r="J46" s="75">
        <f t="shared" si="23"/>
        <v>209.32</v>
      </c>
      <c r="K46" s="79" t="s">
        <v>391</v>
      </c>
      <c r="L46" s="77">
        <f t="shared" si="20"/>
        <v>389.83</v>
      </c>
      <c r="M46" s="77">
        <f t="shared" si="21"/>
        <v>70.17</v>
      </c>
      <c r="N46" s="80">
        <f t="shared" si="22"/>
        <v>460</v>
      </c>
      <c r="O46" s="81"/>
      <c r="P46" s="81"/>
      <c r="Q46" s="81"/>
    </row>
    <row r="47" spans="1:17" ht="31.2" outlineLevel="1" x14ac:dyDescent="0.3">
      <c r="A47" s="71" t="s">
        <v>546</v>
      </c>
      <c r="B47" s="72" t="s">
        <v>634</v>
      </c>
      <c r="C47" s="73">
        <v>480</v>
      </c>
      <c r="D47" s="74">
        <v>277.64999999999998</v>
      </c>
      <c r="E47" s="75">
        <f t="shared" si="16"/>
        <v>133272</v>
      </c>
      <c r="F47" s="76">
        <f t="shared" si="17"/>
        <v>300</v>
      </c>
      <c r="G47" s="77">
        <f t="shared" si="18"/>
        <v>235.3</v>
      </c>
      <c r="H47" s="97"/>
      <c r="I47" s="77">
        <f t="shared" si="19"/>
        <v>254.12</v>
      </c>
      <c r="J47" s="75">
        <f t="shared" si="23"/>
        <v>209.32</v>
      </c>
      <c r="K47" s="79" t="s">
        <v>391</v>
      </c>
      <c r="L47" s="77">
        <f t="shared" si="20"/>
        <v>461.86</v>
      </c>
      <c r="M47" s="77">
        <f t="shared" si="21"/>
        <v>83.14</v>
      </c>
      <c r="N47" s="80">
        <f t="shared" si="22"/>
        <v>545</v>
      </c>
      <c r="O47" s="81"/>
      <c r="P47" s="81"/>
      <c r="Q47" s="81"/>
    </row>
    <row r="48" spans="1:17" s="109" customFormat="1" ht="31.2" outlineLevel="1" x14ac:dyDescent="0.3">
      <c r="A48" s="123" t="s">
        <v>547</v>
      </c>
      <c r="B48" s="124" t="s">
        <v>635</v>
      </c>
      <c r="C48" s="100"/>
      <c r="D48" s="101"/>
      <c r="E48" s="102"/>
      <c r="F48" s="103"/>
      <c r="G48" s="104">
        <f>118.3/1.18</f>
        <v>100.25</v>
      </c>
      <c r="H48" s="105"/>
      <c r="I48" s="104">
        <f t="shared" si="19"/>
        <v>108.27</v>
      </c>
      <c r="J48" s="75">
        <f t="shared" si="23"/>
        <v>209.32</v>
      </c>
      <c r="K48" s="106" t="s">
        <v>391</v>
      </c>
      <c r="L48" s="77">
        <f t="shared" si="20"/>
        <v>317.8</v>
      </c>
      <c r="M48" s="77">
        <f t="shared" si="21"/>
        <v>57.2</v>
      </c>
      <c r="N48" s="80">
        <f t="shared" si="22"/>
        <v>375</v>
      </c>
      <c r="O48" s="108"/>
    </row>
    <row r="49" spans="1:15" s="109" customFormat="1" ht="31.2" outlineLevel="1" x14ac:dyDescent="0.3">
      <c r="A49" s="123" t="s">
        <v>548</v>
      </c>
      <c r="B49" s="124" t="s">
        <v>636</v>
      </c>
      <c r="C49" s="100"/>
      <c r="D49" s="101"/>
      <c r="E49" s="102"/>
      <c r="F49" s="103"/>
      <c r="G49" s="104">
        <f>129.98/1.18</f>
        <v>110.15</v>
      </c>
      <c r="H49" s="105"/>
      <c r="I49" s="104">
        <f t="shared" si="19"/>
        <v>118.96</v>
      </c>
      <c r="J49" s="75">
        <f t="shared" si="23"/>
        <v>209.32</v>
      </c>
      <c r="K49" s="106" t="s">
        <v>391</v>
      </c>
      <c r="L49" s="77">
        <f t="shared" si="20"/>
        <v>326.27</v>
      </c>
      <c r="M49" s="77">
        <f t="shared" si="21"/>
        <v>58.73</v>
      </c>
      <c r="N49" s="80">
        <f t="shared" si="22"/>
        <v>385</v>
      </c>
      <c r="O49" s="108"/>
    </row>
    <row r="50" spans="1:15" s="109" customFormat="1" ht="31.2" outlineLevel="1" x14ac:dyDescent="0.3">
      <c r="A50" s="123" t="s">
        <v>549</v>
      </c>
      <c r="B50" s="124" t="s">
        <v>637</v>
      </c>
      <c r="C50" s="100"/>
      <c r="D50" s="101"/>
      <c r="E50" s="102"/>
      <c r="F50" s="103"/>
      <c r="G50" s="104">
        <f>149.4/1.18</f>
        <v>126.61</v>
      </c>
      <c r="H50" s="105"/>
      <c r="I50" s="104">
        <f t="shared" si="19"/>
        <v>136.74</v>
      </c>
      <c r="J50" s="75">
        <f t="shared" si="23"/>
        <v>209.32</v>
      </c>
      <c r="K50" s="106" t="s">
        <v>391</v>
      </c>
      <c r="L50" s="77">
        <f t="shared" si="20"/>
        <v>347.46</v>
      </c>
      <c r="M50" s="77">
        <f t="shared" si="21"/>
        <v>62.54</v>
      </c>
      <c r="N50" s="80">
        <f t="shared" si="22"/>
        <v>410</v>
      </c>
      <c r="O50" s="108"/>
    </row>
    <row r="51" spans="1:15" s="92" customFormat="1" x14ac:dyDescent="0.3">
      <c r="A51" s="82" t="s">
        <v>550</v>
      </c>
      <c r="B51" s="83" t="s">
        <v>279</v>
      </c>
      <c r="C51" s="84"/>
      <c r="D51" s="85"/>
      <c r="E51" s="86"/>
      <c r="F51" s="87"/>
      <c r="G51" s="88">
        <v>93.65</v>
      </c>
      <c r="H51" s="89"/>
      <c r="I51" s="88">
        <f t="shared" si="19"/>
        <v>101.14</v>
      </c>
      <c r="J51" s="75">
        <f t="shared" si="23"/>
        <v>209.32</v>
      </c>
      <c r="K51" s="90" t="s">
        <v>391</v>
      </c>
      <c r="L51" s="77">
        <f t="shared" si="20"/>
        <v>309.32</v>
      </c>
      <c r="M51" s="77">
        <f t="shared" si="21"/>
        <v>55.68</v>
      </c>
      <c r="N51" s="80">
        <f t="shared" si="22"/>
        <v>365</v>
      </c>
      <c r="O51" s="91"/>
    </row>
    <row r="52" spans="1:15" s="92" customFormat="1" ht="31.2" x14ac:dyDescent="0.3">
      <c r="A52" s="82" t="s">
        <v>551</v>
      </c>
      <c r="B52" s="83" t="s">
        <v>280</v>
      </c>
      <c r="C52" s="84"/>
      <c r="D52" s="85"/>
      <c r="E52" s="86"/>
      <c r="F52" s="87"/>
      <c r="G52" s="88">
        <v>100.25</v>
      </c>
      <c r="H52" s="89"/>
      <c r="I52" s="88">
        <f t="shared" si="19"/>
        <v>108.27</v>
      </c>
      <c r="J52" s="75">
        <f t="shared" si="23"/>
        <v>209.32</v>
      </c>
      <c r="K52" s="90" t="s">
        <v>391</v>
      </c>
      <c r="L52" s="77">
        <f t="shared" si="20"/>
        <v>317.8</v>
      </c>
      <c r="M52" s="77">
        <f t="shared" si="21"/>
        <v>57.2</v>
      </c>
      <c r="N52" s="80">
        <f t="shared" si="22"/>
        <v>375</v>
      </c>
      <c r="O52" s="91"/>
    </row>
    <row r="53" spans="1:15" s="92" customFormat="1" ht="31.2" x14ac:dyDescent="0.3">
      <c r="A53" s="82" t="s">
        <v>552</v>
      </c>
      <c r="B53" s="83" t="s">
        <v>281</v>
      </c>
      <c r="C53" s="84"/>
      <c r="D53" s="85"/>
      <c r="E53" s="86"/>
      <c r="F53" s="87"/>
      <c r="G53" s="88">
        <v>110.15</v>
      </c>
      <c r="H53" s="89"/>
      <c r="I53" s="88">
        <f t="shared" si="19"/>
        <v>118.96</v>
      </c>
      <c r="J53" s="75">
        <f t="shared" si="23"/>
        <v>209.32</v>
      </c>
      <c r="K53" s="90" t="s">
        <v>391</v>
      </c>
      <c r="L53" s="77">
        <f t="shared" si="20"/>
        <v>326.27</v>
      </c>
      <c r="M53" s="77">
        <f t="shared" si="21"/>
        <v>58.73</v>
      </c>
      <c r="N53" s="80">
        <f t="shared" si="22"/>
        <v>385</v>
      </c>
      <c r="O53" s="91"/>
    </row>
    <row r="54" spans="1:15" s="92" customFormat="1" ht="31.2" x14ac:dyDescent="0.3">
      <c r="A54" s="82" t="s">
        <v>277</v>
      </c>
      <c r="B54" s="83" t="s">
        <v>282</v>
      </c>
      <c r="C54" s="84"/>
      <c r="D54" s="85"/>
      <c r="E54" s="86"/>
      <c r="F54" s="87"/>
      <c r="G54" s="88">
        <v>120.02</v>
      </c>
      <c r="H54" s="89"/>
      <c r="I54" s="88">
        <f t="shared" si="19"/>
        <v>129.62</v>
      </c>
      <c r="J54" s="75">
        <f t="shared" si="23"/>
        <v>209.32</v>
      </c>
      <c r="K54" s="90" t="s">
        <v>391</v>
      </c>
      <c r="L54" s="77">
        <f t="shared" si="20"/>
        <v>338.98</v>
      </c>
      <c r="M54" s="77">
        <f t="shared" si="21"/>
        <v>61.02</v>
      </c>
      <c r="N54" s="80">
        <f t="shared" si="22"/>
        <v>400</v>
      </c>
      <c r="O54" s="91"/>
    </row>
    <row r="55" spans="1:15" s="92" customFormat="1" ht="31.2" x14ac:dyDescent="0.3">
      <c r="A55" s="82" t="s">
        <v>278</v>
      </c>
      <c r="B55" s="83" t="s">
        <v>283</v>
      </c>
      <c r="C55" s="84"/>
      <c r="D55" s="85"/>
      <c r="E55" s="86"/>
      <c r="F55" s="87"/>
      <c r="G55" s="88">
        <v>126.61</v>
      </c>
      <c r="H55" s="89"/>
      <c r="I55" s="88">
        <f t="shared" si="19"/>
        <v>136.74</v>
      </c>
      <c r="J55" s="75">
        <f t="shared" si="23"/>
        <v>209.32</v>
      </c>
      <c r="K55" s="90" t="s">
        <v>391</v>
      </c>
      <c r="L55" s="77">
        <f t="shared" si="20"/>
        <v>347.46</v>
      </c>
      <c r="M55" s="77">
        <f t="shared" si="21"/>
        <v>62.54</v>
      </c>
      <c r="N55" s="80">
        <f t="shared" si="22"/>
        <v>410</v>
      </c>
      <c r="O55" s="91"/>
    </row>
    <row r="56" spans="1:15" s="109" customFormat="1" ht="46.8" x14ac:dyDescent="0.3">
      <c r="A56" s="143">
        <v>239</v>
      </c>
      <c r="B56" s="144" t="s">
        <v>315</v>
      </c>
      <c r="C56" s="145"/>
      <c r="D56" s="145"/>
      <c r="E56" s="145"/>
      <c r="F56" s="145"/>
      <c r="G56" s="145"/>
      <c r="H56" s="145"/>
      <c r="I56" s="146">
        <f t="shared" si="19"/>
        <v>0</v>
      </c>
      <c r="J56" s="145"/>
      <c r="K56" s="147" t="s">
        <v>648</v>
      </c>
      <c r="L56" s="146">
        <f>ROUND((I56+J56)*1.18,0)/1.18</f>
        <v>0</v>
      </c>
      <c r="M56" s="146">
        <f>L56*18%</f>
        <v>0</v>
      </c>
      <c r="N56" s="148">
        <f>L56+M56</f>
        <v>0</v>
      </c>
    </row>
    <row r="57" spans="1:15" x14ac:dyDescent="0.3">
      <c r="A57" s="82" t="s">
        <v>285</v>
      </c>
      <c r="B57" s="83" t="s">
        <v>279</v>
      </c>
      <c r="C57" s="139"/>
      <c r="D57" s="139"/>
      <c r="E57" s="139"/>
      <c r="F57" s="139"/>
      <c r="G57" s="88">
        <v>93.65</v>
      </c>
      <c r="H57" s="127">
        <v>63.93</v>
      </c>
      <c r="I57" s="88">
        <f t="shared" si="19"/>
        <v>170.19</v>
      </c>
      <c r="J57" s="140"/>
      <c r="K57" s="90" t="s">
        <v>391</v>
      </c>
      <c r="L57" s="77">
        <f>N57/1.18</f>
        <v>169.49</v>
      </c>
      <c r="M57" s="77">
        <f>N57-L57</f>
        <v>30.51</v>
      </c>
      <c r="N57" s="80">
        <f>MROUND((J57+I57)*1.18,5)</f>
        <v>200</v>
      </c>
    </row>
    <row r="58" spans="1:15" ht="31.2" x14ac:dyDescent="0.3">
      <c r="A58" s="82" t="s">
        <v>286</v>
      </c>
      <c r="B58" s="83" t="s">
        <v>280</v>
      </c>
      <c r="C58" s="139"/>
      <c r="D58" s="139"/>
      <c r="E58" s="139"/>
      <c r="F58" s="139"/>
      <c r="G58" s="88">
        <v>100.25</v>
      </c>
      <c r="H58" s="127">
        <v>63.93</v>
      </c>
      <c r="I58" s="88">
        <f t="shared" si="19"/>
        <v>177.31</v>
      </c>
      <c r="J58" s="140"/>
      <c r="K58" s="90" t="s">
        <v>391</v>
      </c>
      <c r="L58" s="77">
        <f>N58/1.18</f>
        <v>177.97</v>
      </c>
      <c r="M58" s="77">
        <f>N58-L58</f>
        <v>32.03</v>
      </c>
      <c r="N58" s="80">
        <f>MROUND((J58+I58)*1.18,5)</f>
        <v>210</v>
      </c>
    </row>
    <row r="59" spans="1:15" ht="31.2" x14ac:dyDescent="0.3">
      <c r="A59" s="82" t="s">
        <v>287</v>
      </c>
      <c r="B59" s="83" t="s">
        <v>281</v>
      </c>
      <c r="C59" s="139"/>
      <c r="D59" s="139"/>
      <c r="E59" s="139"/>
      <c r="F59" s="139"/>
      <c r="G59" s="88">
        <v>110.15</v>
      </c>
      <c r="H59" s="127">
        <v>63.93</v>
      </c>
      <c r="I59" s="88">
        <f t="shared" si="19"/>
        <v>188.01</v>
      </c>
      <c r="J59" s="140"/>
      <c r="K59" s="90" t="s">
        <v>391</v>
      </c>
      <c r="L59" s="77">
        <f>N59/1.18</f>
        <v>186.44</v>
      </c>
      <c r="M59" s="77">
        <f>N59-L59</f>
        <v>33.56</v>
      </c>
      <c r="N59" s="80">
        <f>MROUND((J59+I59)*1.18,5)</f>
        <v>220</v>
      </c>
    </row>
    <row r="60" spans="1:15" ht="31.2" x14ac:dyDescent="0.3">
      <c r="A60" s="82" t="s">
        <v>288</v>
      </c>
      <c r="B60" s="83" t="s">
        <v>282</v>
      </c>
      <c r="C60" s="139"/>
      <c r="D60" s="139"/>
      <c r="E60" s="139"/>
      <c r="F60" s="139"/>
      <c r="G60" s="88">
        <v>120.02</v>
      </c>
      <c r="H60" s="127">
        <v>63.93</v>
      </c>
      <c r="I60" s="88">
        <f t="shared" si="19"/>
        <v>198.67</v>
      </c>
      <c r="J60" s="140"/>
      <c r="K60" s="90" t="s">
        <v>391</v>
      </c>
      <c r="L60" s="77">
        <f>N60/1.18</f>
        <v>199.15</v>
      </c>
      <c r="M60" s="77">
        <f>N60-L60</f>
        <v>35.85</v>
      </c>
      <c r="N60" s="80">
        <f>MROUND((J60+I60)*1.18,5)</f>
        <v>235</v>
      </c>
    </row>
    <row r="61" spans="1:15" ht="31.2" x14ac:dyDescent="0.3">
      <c r="A61" s="82" t="s">
        <v>289</v>
      </c>
      <c r="B61" s="83" t="s">
        <v>283</v>
      </c>
      <c r="C61" s="139"/>
      <c r="D61" s="139"/>
      <c r="E61" s="139"/>
      <c r="F61" s="139"/>
      <c r="G61" s="88">
        <v>126.61</v>
      </c>
      <c r="H61" s="127">
        <v>63.93</v>
      </c>
      <c r="I61" s="88">
        <f t="shared" si="19"/>
        <v>205.78</v>
      </c>
      <c r="J61" s="140"/>
      <c r="K61" s="90" t="s">
        <v>391</v>
      </c>
      <c r="L61" s="77">
        <f>N61/1.18</f>
        <v>207.63</v>
      </c>
      <c r="M61" s="77">
        <f>N61-L61</f>
        <v>37.369999999999997</v>
      </c>
      <c r="N61" s="80">
        <f>MROUND((J61+I61)*1.18,5)</f>
        <v>245</v>
      </c>
    </row>
    <row r="62" spans="1:15" s="109" customFormat="1" ht="46.8" x14ac:dyDescent="0.3">
      <c r="A62" s="132">
        <v>240</v>
      </c>
      <c r="B62" s="133" t="s">
        <v>284</v>
      </c>
      <c r="C62" s="138"/>
      <c r="D62" s="138"/>
      <c r="E62" s="138"/>
      <c r="F62" s="138"/>
      <c r="G62" s="138"/>
      <c r="H62" s="138"/>
      <c r="I62" s="104">
        <f t="shared" si="19"/>
        <v>0</v>
      </c>
      <c r="J62" s="138"/>
      <c r="K62" s="95" t="s">
        <v>648</v>
      </c>
      <c r="L62" s="104">
        <f>ROUND((I62+J62)*1.18,0)/1.18</f>
        <v>0</v>
      </c>
      <c r="M62" s="104">
        <f>L62*18%</f>
        <v>0</v>
      </c>
      <c r="N62" s="107">
        <f>L62+M62</f>
        <v>0</v>
      </c>
    </row>
    <row r="63" spans="1:15" x14ac:dyDescent="0.3">
      <c r="A63" s="82" t="s">
        <v>565</v>
      </c>
      <c r="B63" s="83" t="s">
        <v>279</v>
      </c>
      <c r="C63" s="139"/>
      <c r="D63" s="139"/>
      <c r="E63" s="139"/>
      <c r="F63" s="139"/>
      <c r="G63" s="88">
        <v>93.65</v>
      </c>
      <c r="H63" s="127">
        <v>87.84</v>
      </c>
      <c r="I63" s="88">
        <f t="shared" si="19"/>
        <v>196.01</v>
      </c>
      <c r="J63" s="140"/>
      <c r="K63" s="90" t="s">
        <v>391</v>
      </c>
      <c r="L63" s="77">
        <f>N63/1.18</f>
        <v>194.92</v>
      </c>
      <c r="M63" s="77">
        <f>N63-L63</f>
        <v>35.08</v>
      </c>
      <c r="N63" s="80">
        <f>MROUND((J63+I63)*1.18,5)</f>
        <v>230</v>
      </c>
    </row>
    <row r="64" spans="1:15" ht="31.2" x14ac:dyDescent="0.3">
      <c r="A64" s="82" t="s">
        <v>566</v>
      </c>
      <c r="B64" s="83" t="s">
        <v>280</v>
      </c>
      <c r="C64" s="139"/>
      <c r="D64" s="139"/>
      <c r="E64" s="139"/>
      <c r="F64" s="139"/>
      <c r="G64" s="88">
        <v>100.25</v>
      </c>
      <c r="H64" s="127">
        <v>87.84</v>
      </c>
      <c r="I64" s="88">
        <f t="shared" si="19"/>
        <v>203.14</v>
      </c>
      <c r="J64" s="140"/>
      <c r="K64" s="90" t="s">
        <v>391</v>
      </c>
      <c r="L64" s="77">
        <f>N64/1.18</f>
        <v>203.39</v>
      </c>
      <c r="M64" s="77">
        <f>N64-L64</f>
        <v>36.61</v>
      </c>
      <c r="N64" s="80">
        <f>MROUND((J64+I64)*1.18,5)</f>
        <v>240</v>
      </c>
    </row>
    <row r="65" spans="1:15" ht="31.2" x14ac:dyDescent="0.3">
      <c r="A65" s="82" t="s">
        <v>567</v>
      </c>
      <c r="B65" s="83" t="s">
        <v>281</v>
      </c>
      <c r="C65" s="139"/>
      <c r="D65" s="139"/>
      <c r="E65" s="139"/>
      <c r="F65" s="139"/>
      <c r="G65" s="88">
        <v>110.15</v>
      </c>
      <c r="H65" s="127">
        <v>87.84</v>
      </c>
      <c r="I65" s="88">
        <f t="shared" si="19"/>
        <v>213.83</v>
      </c>
      <c r="J65" s="140"/>
      <c r="K65" s="90" t="s">
        <v>391</v>
      </c>
      <c r="L65" s="77">
        <f>N65/1.18</f>
        <v>211.86</v>
      </c>
      <c r="M65" s="77">
        <f>N65-L65</f>
        <v>38.14</v>
      </c>
      <c r="N65" s="80">
        <f>MROUND((J65+I65)*1.18,5)</f>
        <v>250</v>
      </c>
    </row>
    <row r="66" spans="1:15" ht="31.2" x14ac:dyDescent="0.3">
      <c r="A66" s="82" t="s">
        <v>292</v>
      </c>
      <c r="B66" s="83" t="s">
        <v>282</v>
      </c>
      <c r="C66" s="139"/>
      <c r="D66" s="139"/>
      <c r="E66" s="139"/>
      <c r="F66" s="139"/>
      <c r="G66" s="88">
        <v>120.02</v>
      </c>
      <c r="H66" s="127">
        <v>87.84</v>
      </c>
      <c r="I66" s="88">
        <f t="shared" si="19"/>
        <v>224.49</v>
      </c>
      <c r="J66" s="140"/>
      <c r="K66" s="90" t="s">
        <v>391</v>
      </c>
      <c r="L66" s="77">
        <f>N66/1.18</f>
        <v>224.58</v>
      </c>
      <c r="M66" s="77">
        <f>N66-L66</f>
        <v>40.42</v>
      </c>
      <c r="N66" s="80">
        <f>MROUND((J66+I66)*1.18,5)</f>
        <v>265</v>
      </c>
    </row>
    <row r="67" spans="1:15" ht="31.2" x14ac:dyDescent="0.3">
      <c r="A67" s="82" t="s">
        <v>293</v>
      </c>
      <c r="B67" s="83" t="s">
        <v>283</v>
      </c>
      <c r="C67" s="139"/>
      <c r="D67" s="139"/>
      <c r="E67" s="139"/>
      <c r="F67" s="139"/>
      <c r="G67" s="88">
        <v>126.61</v>
      </c>
      <c r="H67" s="127">
        <v>87.84</v>
      </c>
      <c r="I67" s="88">
        <f t="shared" si="19"/>
        <v>231.61</v>
      </c>
      <c r="J67" s="140"/>
      <c r="K67" s="90" t="s">
        <v>391</v>
      </c>
      <c r="L67" s="77">
        <f>N67/1.18</f>
        <v>233.05</v>
      </c>
      <c r="M67" s="77">
        <f>N67-L67</f>
        <v>41.95</v>
      </c>
      <c r="N67" s="80">
        <f>MROUND((J67+I67)*1.18,5)</f>
        <v>275</v>
      </c>
    </row>
    <row r="68" spans="1:15" s="109" customFormat="1" ht="46.8" x14ac:dyDescent="0.3">
      <c r="A68" s="132">
        <v>241</v>
      </c>
      <c r="B68" s="133" t="s">
        <v>314</v>
      </c>
      <c r="C68" s="138"/>
      <c r="D68" s="138"/>
      <c r="E68" s="138"/>
      <c r="F68" s="138"/>
      <c r="G68" s="138"/>
      <c r="H68" s="138"/>
      <c r="I68" s="104">
        <f t="shared" si="19"/>
        <v>0</v>
      </c>
      <c r="J68" s="138"/>
      <c r="K68" s="95" t="s">
        <v>401</v>
      </c>
      <c r="L68" s="104">
        <f>ROUND((I68+J68)*1.18,0)/1.18</f>
        <v>0</v>
      </c>
      <c r="M68" s="104">
        <f>L68*18%</f>
        <v>0</v>
      </c>
      <c r="N68" s="107">
        <f>L68+M68</f>
        <v>0</v>
      </c>
    </row>
    <row r="69" spans="1:15" x14ac:dyDescent="0.3">
      <c r="A69" s="82" t="s">
        <v>577</v>
      </c>
      <c r="B69" s="83" t="s">
        <v>279</v>
      </c>
      <c r="C69" s="139"/>
      <c r="D69" s="139"/>
      <c r="E69" s="139"/>
      <c r="F69" s="139"/>
      <c r="G69" s="88">
        <v>93.65</v>
      </c>
      <c r="H69" s="140"/>
      <c r="I69" s="88">
        <f t="shared" si="19"/>
        <v>101.14</v>
      </c>
      <c r="J69" s="140"/>
      <c r="K69" s="90" t="s">
        <v>391</v>
      </c>
      <c r="L69" s="77">
        <f>N69/1.18</f>
        <v>101.69</v>
      </c>
      <c r="M69" s="77">
        <f>N69-L69</f>
        <v>18.309999999999999</v>
      </c>
      <c r="N69" s="80">
        <f>MROUND((J69+I69)*1.18,5)</f>
        <v>120</v>
      </c>
    </row>
    <row r="70" spans="1:15" ht="31.2" x14ac:dyDescent="0.3">
      <c r="A70" s="82" t="s">
        <v>578</v>
      </c>
      <c r="B70" s="83" t="s">
        <v>280</v>
      </c>
      <c r="C70" s="139"/>
      <c r="D70" s="139"/>
      <c r="E70" s="139"/>
      <c r="F70" s="139"/>
      <c r="G70" s="88">
        <v>100.25</v>
      </c>
      <c r="H70" s="140"/>
      <c r="I70" s="88">
        <f t="shared" si="19"/>
        <v>108.27</v>
      </c>
      <c r="J70" s="140"/>
      <c r="K70" s="90" t="s">
        <v>391</v>
      </c>
      <c r="L70" s="77">
        <f>N70/1.18</f>
        <v>110.17</v>
      </c>
      <c r="M70" s="77">
        <f>N70-L70</f>
        <v>19.829999999999998</v>
      </c>
      <c r="N70" s="80">
        <f>MROUND((J70+I70)*1.18,5)</f>
        <v>130</v>
      </c>
    </row>
    <row r="71" spans="1:15" ht="31.2" x14ac:dyDescent="0.3">
      <c r="A71" s="82" t="s">
        <v>579</v>
      </c>
      <c r="B71" s="83" t="s">
        <v>281</v>
      </c>
      <c r="C71" s="139"/>
      <c r="D71" s="139"/>
      <c r="E71" s="139"/>
      <c r="F71" s="139"/>
      <c r="G71" s="88">
        <v>110.15</v>
      </c>
      <c r="H71" s="140"/>
      <c r="I71" s="88">
        <f t="shared" si="19"/>
        <v>118.96</v>
      </c>
      <c r="J71" s="140"/>
      <c r="K71" s="90" t="s">
        <v>391</v>
      </c>
      <c r="L71" s="77">
        <f>N71/1.18</f>
        <v>118.64</v>
      </c>
      <c r="M71" s="77">
        <f>N71-L71</f>
        <v>21.36</v>
      </c>
      <c r="N71" s="80">
        <f>MROUND((J71+I71)*1.18,5)</f>
        <v>140</v>
      </c>
    </row>
    <row r="72" spans="1:15" ht="31.2" x14ac:dyDescent="0.3">
      <c r="A72" s="82" t="s">
        <v>290</v>
      </c>
      <c r="B72" s="83" t="s">
        <v>282</v>
      </c>
      <c r="C72" s="139"/>
      <c r="D72" s="139"/>
      <c r="E72" s="139"/>
      <c r="F72" s="139"/>
      <c r="G72" s="88">
        <v>120.02</v>
      </c>
      <c r="H72" s="140"/>
      <c r="I72" s="88">
        <f t="shared" si="19"/>
        <v>129.62</v>
      </c>
      <c r="J72" s="140"/>
      <c r="K72" s="90" t="s">
        <v>391</v>
      </c>
      <c r="L72" s="77">
        <f>N72/1.18</f>
        <v>131.36000000000001</v>
      </c>
      <c r="M72" s="77">
        <f>N72-L72</f>
        <v>23.64</v>
      </c>
      <c r="N72" s="80">
        <f>MROUND((J72+I72)*1.18,5)</f>
        <v>155</v>
      </c>
    </row>
    <row r="73" spans="1:15" ht="31.8" thickBot="1" x14ac:dyDescent="0.35">
      <c r="A73" s="134" t="s">
        <v>291</v>
      </c>
      <c r="B73" s="135" t="s">
        <v>283</v>
      </c>
      <c r="C73" s="141"/>
      <c r="D73" s="141"/>
      <c r="E73" s="141"/>
      <c r="F73" s="141"/>
      <c r="G73" s="137">
        <v>126.61</v>
      </c>
      <c r="H73" s="142"/>
      <c r="I73" s="137">
        <f t="shared" si="19"/>
        <v>136.74</v>
      </c>
      <c r="J73" s="142"/>
      <c r="K73" s="136" t="s">
        <v>391</v>
      </c>
      <c r="L73" s="159">
        <f>N73/1.18</f>
        <v>135.59</v>
      </c>
      <c r="M73" s="159">
        <f>N73-L73</f>
        <v>24.41</v>
      </c>
      <c r="N73" s="158">
        <f>MROUND((J73+I73)*1.18,5)</f>
        <v>160</v>
      </c>
    </row>
    <row r="74" spans="1:15" x14ac:dyDescent="0.3">
      <c r="A74" s="129"/>
      <c r="B74" s="130"/>
      <c r="K74" s="58"/>
    </row>
    <row r="75" spans="1:15" x14ac:dyDescent="0.3">
      <c r="A75" s="119" t="s">
        <v>294</v>
      </c>
      <c r="B75" s="8"/>
      <c r="K75" s="58"/>
    </row>
    <row r="76" spans="1:15" x14ac:dyDescent="0.3">
      <c r="A76" s="6"/>
      <c r="B76" s="131" t="s">
        <v>296</v>
      </c>
      <c r="K76" s="58"/>
    </row>
    <row r="77" spans="1:15" x14ac:dyDescent="0.3">
      <c r="A77" s="6"/>
      <c r="B77" s="131" t="s">
        <v>295</v>
      </c>
      <c r="K77" s="58"/>
    </row>
    <row r="78" spans="1:15" s="109" customFormat="1" x14ac:dyDescent="0.3">
      <c r="A78" s="110"/>
      <c r="B78" s="111"/>
      <c r="C78" s="112"/>
      <c r="D78" s="113"/>
      <c r="E78" s="110"/>
      <c r="F78" s="114"/>
      <c r="G78" s="115"/>
      <c r="H78" s="116"/>
      <c r="I78" s="115"/>
      <c r="J78" s="117"/>
      <c r="K78" s="117"/>
      <c r="L78" s="115"/>
      <c r="M78" s="115"/>
      <c r="N78" s="115"/>
      <c r="O78" s="108"/>
    </row>
    <row r="80" spans="1:15" x14ac:dyDescent="0.3">
      <c r="B80" s="59" t="s">
        <v>258</v>
      </c>
      <c r="M80" s="59" t="s">
        <v>370</v>
      </c>
    </row>
    <row r="83" spans="1:13" x14ac:dyDescent="0.3">
      <c r="B83" s="59" t="s">
        <v>259</v>
      </c>
      <c r="M83" s="59" t="s">
        <v>858</v>
      </c>
    </row>
    <row r="85" spans="1:13" x14ac:dyDescent="0.3">
      <c r="A85" s="98" t="s">
        <v>553</v>
      </c>
    </row>
    <row r="86" spans="1:13" x14ac:dyDescent="0.3">
      <c r="A86" s="59"/>
    </row>
    <row r="88" spans="1:13" x14ac:dyDescent="0.3">
      <c r="A88" s="99"/>
    </row>
    <row r="89" spans="1:13" x14ac:dyDescent="0.3">
      <c r="A89" s="59"/>
    </row>
    <row r="91" spans="1:13" x14ac:dyDescent="0.3">
      <c r="A91" s="59"/>
    </row>
  </sheetData>
  <mergeCells count="10">
    <mergeCell ref="L8:N8"/>
    <mergeCell ref="A5:N5"/>
    <mergeCell ref="A6:N6"/>
    <mergeCell ref="A8:A9"/>
    <mergeCell ref="B8:B9"/>
    <mergeCell ref="K8:K9"/>
    <mergeCell ref="J8:J9"/>
    <mergeCell ref="G8:G9"/>
    <mergeCell ref="H8:H9"/>
    <mergeCell ref="I8:I9"/>
  </mergeCells>
  <phoneticPr fontId="3" type="noConversion"/>
  <printOptions horizontalCentered="1"/>
  <pageMargins left="0.39370078740157483" right="0.39370078740157483" top="0.19685039370078741" bottom="0" header="0" footer="0"/>
  <pageSetup paperSize="9" scale="82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  <pageSetUpPr fitToPage="1"/>
  </sheetPr>
  <dimension ref="A1:EF434"/>
  <sheetViews>
    <sheetView showZeros="0" view="pageBreakPreview" topLeftCell="A401" zoomScaleNormal="75" workbookViewId="0">
      <selection activeCell="L409" sqref="L409"/>
    </sheetView>
  </sheetViews>
  <sheetFormatPr defaultColWidth="9.109375" defaultRowHeight="15.6" outlineLevelRow="1" outlineLevelCol="1" x14ac:dyDescent="0.3"/>
  <cols>
    <col min="1" max="1" width="9.88671875" style="225" customWidth="1"/>
    <col min="2" max="2" width="51.6640625" style="213" customWidth="1"/>
    <col min="3" max="3" width="11.88671875" style="214" customWidth="1"/>
    <col min="4" max="4" width="24.109375" style="225" hidden="1" customWidth="1" outlineLevel="1"/>
    <col min="5" max="5" width="13" style="225" hidden="1" customWidth="1" outlineLevel="1"/>
    <col min="6" max="6" width="9.5546875" style="289" hidden="1" customWidth="1" outlineLevel="1"/>
    <col min="7" max="7" width="9.33203125" style="225" hidden="1" customWidth="1" outlineLevel="1"/>
    <col min="8" max="8" width="9.6640625" style="225" hidden="1" customWidth="1" outlineLevel="1"/>
    <col min="9" max="9" width="10.33203125" style="225" hidden="1" customWidth="1" outlineLevel="1"/>
    <col min="10" max="10" width="10.33203125" style="225" customWidth="1" collapsed="1"/>
    <col min="11" max="11" width="10.33203125" style="225" customWidth="1"/>
    <col min="12" max="12" width="10.33203125" style="226" customWidth="1"/>
    <col min="13" max="13" width="10.33203125" style="341" customWidth="1" outlineLevel="1"/>
    <col min="14" max="14" width="10.88671875" style="228" customWidth="1" outlineLevel="1"/>
    <col min="15" max="15" width="12.109375" style="228" customWidth="1" outlineLevel="1"/>
    <col min="16" max="16" width="9.109375" style="228"/>
    <col min="17" max="17" width="10.88671875" style="228" bestFit="1" customWidth="1"/>
    <col min="18" max="18" width="10.33203125" style="228" bestFit="1" customWidth="1"/>
    <col min="19" max="16384" width="9.109375" style="228"/>
  </cols>
  <sheetData>
    <row r="1" spans="1:136" s="210" customFormat="1" x14ac:dyDescent="0.3">
      <c r="A1" s="209"/>
      <c r="C1" s="211"/>
      <c r="D1" s="286"/>
      <c r="E1" s="286"/>
      <c r="F1" s="287"/>
      <c r="L1" s="220" t="s">
        <v>833</v>
      </c>
      <c r="M1" s="338"/>
    </row>
    <row r="2" spans="1:136" s="210" customFormat="1" x14ac:dyDescent="0.3">
      <c r="A2" s="209"/>
      <c r="C2" s="211"/>
      <c r="D2" s="286"/>
      <c r="E2" s="286"/>
      <c r="F2" s="287"/>
      <c r="M2" s="339"/>
    </row>
    <row r="3" spans="1:136" s="210" customFormat="1" x14ac:dyDescent="0.3">
      <c r="A3" s="209"/>
      <c r="C3" s="211"/>
      <c r="D3" s="286"/>
      <c r="E3" s="286"/>
      <c r="F3" s="287"/>
      <c r="L3" s="223" t="s">
        <v>263</v>
      </c>
      <c r="M3" s="340"/>
    </row>
    <row r="4" spans="1:136" s="210" customFormat="1" x14ac:dyDescent="0.3">
      <c r="A4" s="209"/>
      <c r="C4" s="211"/>
      <c r="D4" s="286"/>
      <c r="E4" s="286"/>
      <c r="F4" s="287"/>
      <c r="L4" s="220" t="s">
        <v>264</v>
      </c>
      <c r="M4" s="338"/>
    </row>
    <row r="5" spans="1:136" s="210" customFormat="1" x14ac:dyDescent="0.3">
      <c r="A5" s="209"/>
      <c r="C5" s="211"/>
      <c r="D5" s="286"/>
      <c r="E5" s="286"/>
      <c r="F5" s="287"/>
      <c r="M5" s="339"/>
    </row>
    <row r="6" spans="1:136" s="210" customFormat="1" x14ac:dyDescent="0.3">
      <c r="A6" s="209"/>
      <c r="C6" s="211"/>
      <c r="D6" s="286"/>
      <c r="E6" s="286"/>
      <c r="F6" s="287"/>
      <c r="L6" s="220" t="s">
        <v>265</v>
      </c>
      <c r="M6" s="338"/>
    </row>
    <row r="7" spans="1:136" x14ac:dyDescent="0.3">
      <c r="A7" s="212"/>
      <c r="D7" s="212"/>
    </row>
    <row r="8" spans="1:136" x14ac:dyDescent="0.3">
      <c r="A8" s="212"/>
      <c r="D8" s="212"/>
    </row>
    <row r="9" spans="1:136" ht="15" customHeight="1" x14ac:dyDescent="0.3">
      <c r="A9" s="510" t="s">
        <v>340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342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</row>
    <row r="10" spans="1:136" x14ac:dyDescent="0.3">
      <c r="A10" s="212"/>
      <c r="D10" s="212"/>
    </row>
    <row r="11" spans="1:136" ht="30" customHeight="1" x14ac:dyDescent="0.3">
      <c r="A11" s="510" t="s">
        <v>331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342"/>
    </row>
    <row r="12" spans="1:136" ht="16.2" thickBot="1" x14ac:dyDescent="0.35">
      <c r="A12" s="538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343"/>
    </row>
    <row r="13" spans="1:136" s="232" customFormat="1" ht="42" customHeight="1" x14ac:dyDescent="0.3">
      <c r="A13" s="519" t="s">
        <v>233</v>
      </c>
      <c r="B13" s="522" t="s">
        <v>373</v>
      </c>
      <c r="C13" s="524" t="s">
        <v>374</v>
      </c>
      <c r="D13" s="524" t="s">
        <v>375</v>
      </c>
      <c r="E13" s="516" t="s">
        <v>376</v>
      </c>
      <c r="F13" s="524" t="s">
        <v>377</v>
      </c>
      <c r="G13" s="516" t="s">
        <v>378</v>
      </c>
      <c r="H13" s="516" t="s">
        <v>379</v>
      </c>
      <c r="I13" s="516" t="s">
        <v>665</v>
      </c>
      <c r="J13" s="536"/>
      <c r="K13" s="536"/>
      <c r="L13" s="537"/>
      <c r="M13" s="344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</row>
    <row r="14" spans="1:136" s="232" customFormat="1" x14ac:dyDescent="0.3">
      <c r="A14" s="520"/>
      <c r="B14" s="523"/>
      <c r="C14" s="518"/>
      <c r="D14" s="518"/>
      <c r="E14" s="518"/>
      <c r="F14" s="518"/>
      <c r="G14" s="518" t="s">
        <v>380</v>
      </c>
      <c r="H14" s="518" t="s">
        <v>381</v>
      </c>
      <c r="I14" s="293"/>
      <c r="J14" s="233" t="s">
        <v>367</v>
      </c>
      <c r="K14" s="233" t="s">
        <v>366</v>
      </c>
      <c r="L14" s="234" t="s">
        <v>368</v>
      </c>
      <c r="M14" s="344" t="s">
        <v>368</v>
      </c>
    </row>
    <row r="15" spans="1:136" x14ac:dyDescent="0.3">
      <c r="A15" s="217" t="s">
        <v>385</v>
      </c>
      <c r="B15" s="218" t="s">
        <v>382</v>
      </c>
      <c r="C15" s="219" t="s">
        <v>383</v>
      </c>
      <c r="D15" s="294" t="s">
        <v>386</v>
      </c>
      <c r="E15" s="236">
        <f>(5700*1.5+5700/12)/165*1.05*1.084</f>
        <v>62.26</v>
      </c>
      <c r="F15" s="236">
        <v>0.3</v>
      </c>
      <c r="G15" s="236">
        <f>E15*F15</f>
        <v>18.68</v>
      </c>
      <c r="H15" s="236">
        <f>(G15+G16)*3.762</f>
        <v>95.55</v>
      </c>
      <c r="I15" s="236"/>
      <c r="J15" s="236">
        <f>L15-K15</f>
        <v>161.02000000000001</v>
      </c>
      <c r="K15" s="236">
        <f>L15/1.18*0.18</f>
        <v>28.98</v>
      </c>
      <c r="L15" s="237">
        <f>'Приложение № 2 2017'!D6*0.95</f>
        <v>190</v>
      </c>
      <c r="M15" s="345">
        <v>120</v>
      </c>
      <c r="N15" s="239">
        <f>L15/M15</f>
        <v>1.58</v>
      </c>
      <c r="P15" s="307"/>
      <c r="Q15" s="239"/>
    </row>
    <row r="16" spans="1:136" x14ac:dyDescent="0.3">
      <c r="A16" s="240"/>
      <c r="B16" s="295"/>
      <c r="C16" s="242"/>
      <c r="D16" s="247" t="s">
        <v>266</v>
      </c>
      <c r="E16" s="243">
        <v>122.18</v>
      </c>
      <c r="F16" s="296">
        <v>5.5E-2</v>
      </c>
      <c r="G16" s="243">
        <f>E16*F16</f>
        <v>6.72</v>
      </c>
      <c r="H16" s="243"/>
      <c r="I16" s="243"/>
      <c r="J16" s="243"/>
      <c r="K16" s="243"/>
      <c r="L16" s="237">
        <f>'Приложение № 2 2017'!D7*0.95</f>
        <v>0</v>
      </c>
      <c r="M16" s="345"/>
      <c r="N16" s="239"/>
      <c r="P16" s="307"/>
      <c r="Q16" s="239"/>
    </row>
    <row r="17" spans="1:17" x14ac:dyDescent="0.3">
      <c r="A17" s="245" t="s">
        <v>387</v>
      </c>
      <c r="B17" s="246"/>
      <c r="C17" s="247"/>
      <c r="D17" s="278"/>
      <c r="E17" s="297"/>
      <c r="F17" s="298"/>
      <c r="G17" s="297"/>
      <c r="H17" s="297"/>
      <c r="I17" s="243"/>
      <c r="J17" s="243">
        <f t="shared" ref="J17:J48" si="0">L17-K17</f>
        <v>0</v>
      </c>
      <c r="K17" s="243">
        <f t="shared" ref="K17:K48" si="1">L17/1.18*0.18</f>
        <v>0</v>
      </c>
      <c r="L17" s="237">
        <f>'Приложение № 2 2017'!D8*0.95</f>
        <v>0</v>
      </c>
      <c r="M17" s="345"/>
      <c r="N17" s="239"/>
      <c r="P17" s="307"/>
      <c r="Q17" s="239"/>
    </row>
    <row r="18" spans="1:17" s="302" customFormat="1" ht="31.2" x14ac:dyDescent="0.3">
      <c r="A18" s="251" t="s">
        <v>389</v>
      </c>
      <c r="B18" s="252" t="s">
        <v>462</v>
      </c>
      <c r="C18" s="299" t="s">
        <v>463</v>
      </c>
      <c r="D18" s="300" t="s">
        <v>386</v>
      </c>
      <c r="E18" s="254">
        <f t="shared" ref="E18:E55" si="2">$E$15</f>
        <v>62.26</v>
      </c>
      <c r="F18" s="254"/>
      <c r="G18" s="254">
        <f t="shared" ref="G18:G63" si="3">E18*F18</f>
        <v>0</v>
      </c>
      <c r="H18" s="254">
        <f>G18*3.324</f>
        <v>0</v>
      </c>
      <c r="I18" s="254"/>
      <c r="J18" s="254">
        <f t="shared" si="0"/>
        <v>487.29</v>
      </c>
      <c r="K18" s="254">
        <f t="shared" si="1"/>
        <v>87.71</v>
      </c>
      <c r="L18" s="237">
        <f>ROUND('Приложение № 2 2017'!D9*0.95,0)</f>
        <v>575</v>
      </c>
      <c r="M18" s="346">
        <v>350</v>
      </c>
      <c r="N18" s="239">
        <f t="shared" ref="N18:N55" si="4">L18/M18</f>
        <v>1.64</v>
      </c>
      <c r="P18" s="347"/>
      <c r="Q18" s="348"/>
    </row>
    <row r="19" spans="1:17" x14ac:dyDescent="0.3">
      <c r="A19" s="240" t="s">
        <v>393</v>
      </c>
      <c r="B19" s="248" t="s">
        <v>414</v>
      </c>
      <c r="C19" s="242" t="s">
        <v>391</v>
      </c>
      <c r="D19" s="247" t="s">
        <v>386</v>
      </c>
      <c r="E19" s="243">
        <f t="shared" si="2"/>
        <v>62.26</v>
      </c>
      <c r="F19" s="243">
        <v>0.72</v>
      </c>
      <c r="G19" s="243">
        <f t="shared" si="3"/>
        <v>44.83</v>
      </c>
      <c r="H19" s="243">
        <f t="shared" ref="H19:H55" si="5">G19*3.762</f>
        <v>168.65</v>
      </c>
      <c r="I19" s="243"/>
      <c r="J19" s="243">
        <f t="shared" si="0"/>
        <v>305.93</v>
      </c>
      <c r="K19" s="243">
        <f t="shared" si="1"/>
        <v>55.07</v>
      </c>
      <c r="L19" s="237">
        <f>ROUND('Приложение № 2 2017'!D10*0.95,0)</f>
        <v>361</v>
      </c>
      <c r="M19" s="345">
        <v>210</v>
      </c>
      <c r="N19" s="239">
        <f t="shared" si="4"/>
        <v>1.72</v>
      </c>
      <c r="P19" s="307"/>
      <c r="Q19" s="239"/>
    </row>
    <row r="20" spans="1:17" x14ac:dyDescent="0.3">
      <c r="A20" s="240" t="s">
        <v>396</v>
      </c>
      <c r="B20" s="248" t="s">
        <v>470</v>
      </c>
      <c r="C20" s="242" t="s">
        <v>440</v>
      </c>
      <c r="D20" s="247" t="s">
        <v>386</v>
      </c>
      <c r="E20" s="243">
        <f t="shared" si="2"/>
        <v>62.26</v>
      </c>
      <c r="F20" s="243">
        <v>0.28999999999999998</v>
      </c>
      <c r="G20" s="243">
        <f t="shared" si="3"/>
        <v>18.059999999999999</v>
      </c>
      <c r="H20" s="243">
        <f t="shared" si="5"/>
        <v>67.94</v>
      </c>
      <c r="I20" s="243"/>
      <c r="J20" s="243">
        <f t="shared" si="0"/>
        <v>121.19</v>
      </c>
      <c r="K20" s="243">
        <f t="shared" si="1"/>
        <v>21.81</v>
      </c>
      <c r="L20" s="237">
        <f>ROUND('Приложение № 2 2017'!D11*0.95,0)</f>
        <v>143</v>
      </c>
      <c r="M20" s="345">
        <v>85</v>
      </c>
      <c r="N20" s="239">
        <f t="shared" si="4"/>
        <v>1.68</v>
      </c>
      <c r="P20" s="307"/>
      <c r="Q20" s="239"/>
    </row>
    <row r="21" spans="1:17" x14ac:dyDescent="0.3">
      <c r="A21" s="240" t="s">
        <v>399</v>
      </c>
      <c r="B21" s="248" t="s">
        <v>471</v>
      </c>
      <c r="C21" s="242" t="s">
        <v>391</v>
      </c>
      <c r="D21" s="247" t="s">
        <v>386</v>
      </c>
      <c r="E21" s="243">
        <f t="shared" si="2"/>
        <v>62.26</v>
      </c>
      <c r="F21" s="243">
        <v>0.36</v>
      </c>
      <c r="G21" s="243">
        <f t="shared" si="3"/>
        <v>22.41</v>
      </c>
      <c r="H21" s="243">
        <f t="shared" si="5"/>
        <v>84.31</v>
      </c>
      <c r="I21" s="243"/>
      <c r="J21" s="243">
        <f t="shared" si="0"/>
        <v>153.38999999999999</v>
      </c>
      <c r="K21" s="243">
        <f t="shared" si="1"/>
        <v>27.61</v>
      </c>
      <c r="L21" s="237">
        <f>ROUND('Приложение № 2 2017'!D12*0.95,0)</f>
        <v>181</v>
      </c>
      <c r="M21" s="345">
        <v>105</v>
      </c>
      <c r="N21" s="239">
        <f t="shared" si="4"/>
        <v>1.72</v>
      </c>
      <c r="P21" s="307"/>
      <c r="Q21" s="239"/>
    </row>
    <row r="22" spans="1:17" x14ac:dyDescent="0.3">
      <c r="A22" s="240" t="s">
        <v>403</v>
      </c>
      <c r="B22" s="248" t="s">
        <v>416</v>
      </c>
      <c r="C22" s="242" t="s">
        <v>417</v>
      </c>
      <c r="D22" s="247" t="s">
        <v>386</v>
      </c>
      <c r="E22" s="243">
        <f t="shared" si="2"/>
        <v>62.26</v>
      </c>
      <c r="F22" s="243">
        <v>0.15</v>
      </c>
      <c r="G22" s="243">
        <f t="shared" si="3"/>
        <v>9.34</v>
      </c>
      <c r="H22" s="243">
        <f t="shared" si="5"/>
        <v>35.14</v>
      </c>
      <c r="I22" s="243"/>
      <c r="J22" s="243">
        <f t="shared" si="0"/>
        <v>64.41</v>
      </c>
      <c r="K22" s="243">
        <f t="shared" si="1"/>
        <v>11.59</v>
      </c>
      <c r="L22" s="237">
        <f>ROUND('Приложение № 2 2017'!D13*0.95,0)</f>
        <v>76</v>
      </c>
      <c r="M22" s="345">
        <v>45</v>
      </c>
      <c r="N22" s="239">
        <f t="shared" si="4"/>
        <v>1.69</v>
      </c>
      <c r="P22" s="307"/>
      <c r="Q22" s="239"/>
    </row>
    <row r="23" spans="1:17" x14ac:dyDescent="0.3">
      <c r="A23" s="240" t="s">
        <v>406</v>
      </c>
      <c r="B23" s="248" t="s">
        <v>472</v>
      </c>
      <c r="C23" s="242" t="s">
        <v>473</v>
      </c>
      <c r="D23" s="247" t="s">
        <v>386</v>
      </c>
      <c r="E23" s="243">
        <f t="shared" si="2"/>
        <v>62.26</v>
      </c>
      <c r="F23" s="243">
        <v>0.2</v>
      </c>
      <c r="G23" s="243">
        <f t="shared" si="3"/>
        <v>12.45</v>
      </c>
      <c r="H23" s="243">
        <f t="shared" si="5"/>
        <v>46.84</v>
      </c>
      <c r="I23" s="243"/>
      <c r="J23" s="243">
        <f t="shared" si="0"/>
        <v>84.75</v>
      </c>
      <c r="K23" s="243">
        <f t="shared" si="1"/>
        <v>15.25</v>
      </c>
      <c r="L23" s="237">
        <f>ROUND('Приложение № 2 2017'!D14*0.95,0)</f>
        <v>100</v>
      </c>
      <c r="M23" s="345">
        <v>60</v>
      </c>
      <c r="N23" s="239">
        <f t="shared" si="4"/>
        <v>1.67</v>
      </c>
      <c r="P23" s="307"/>
      <c r="Q23" s="239"/>
    </row>
    <row r="24" spans="1:17" x14ac:dyDescent="0.3">
      <c r="A24" s="240" t="s">
        <v>410</v>
      </c>
      <c r="B24" s="248" t="s">
        <v>418</v>
      </c>
      <c r="C24" s="242" t="s">
        <v>419</v>
      </c>
      <c r="D24" s="247" t="s">
        <v>386</v>
      </c>
      <c r="E24" s="243">
        <f t="shared" si="2"/>
        <v>62.26</v>
      </c>
      <c r="F24" s="243">
        <v>0.25</v>
      </c>
      <c r="G24" s="243">
        <f t="shared" si="3"/>
        <v>15.57</v>
      </c>
      <c r="H24" s="243">
        <f t="shared" si="5"/>
        <v>58.57</v>
      </c>
      <c r="I24" s="243"/>
      <c r="J24" s="243">
        <f t="shared" si="0"/>
        <v>105.08</v>
      </c>
      <c r="K24" s="243">
        <f t="shared" si="1"/>
        <v>18.920000000000002</v>
      </c>
      <c r="L24" s="237">
        <f>ROUND('Приложение № 2 2017'!D15*0.95,0)</f>
        <v>124</v>
      </c>
      <c r="M24" s="345">
        <v>75</v>
      </c>
      <c r="N24" s="239">
        <f t="shared" si="4"/>
        <v>1.65</v>
      </c>
      <c r="P24" s="307"/>
      <c r="Q24" s="239"/>
    </row>
    <row r="25" spans="1:17" x14ac:dyDescent="0.3">
      <c r="A25" s="240" t="s">
        <v>413</v>
      </c>
      <c r="B25" s="248" t="s">
        <v>421</v>
      </c>
      <c r="C25" s="242" t="s">
        <v>422</v>
      </c>
      <c r="D25" s="247" t="s">
        <v>386</v>
      </c>
      <c r="E25" s="243">
        <f t="shared" si="2"/>
        <v>62.26</v>
      </c>
      <c r="F25" s="243">
        <v>0.15</v>
      </c>
      <c r="G25" s="243">
        <f t="shared" si="3"/>
        <v>9.34</v>
      </c>
      <c r="H25" s="243">
        <f t="shared" si="5"/>
        <v>35.14</v>
      </c>
      <c r="I25" s="243"/>
      <c r="J25" s="243">
        <f t="shared" si="0"/>
        <v>64.41</v>
      </c>
      <c r="K25" s="243">
        <f t="shared" si="1"/>
        <v>11.59</v>
      </c>
      <c r="L25" s="237">
        <f>ROUND('Приложение № 2 2017'!D16*0.95,0)</f>
        <v>76</v>
      </c>
      <c r="M25" s="345">
        <v>45</v>
      </c>
      <c r="N25" s="239">
        <f t="shared" si="4"/>
        <v>1.69</v>
      </c>
      <c r="P25" s="307"/>
      <c r="Q25" s="239"/>
    </row>
    <row r="26" spans="1:17" x14ac:dyDescent="0.3">
      <c r="A26" s="240" t="s">
        <v>415</v>
      </c>
      <c r="B26" s="248" t="s">
        <v>474</v>
      </c>
      <c r="C26" s="242" t="s">
        <v>475</v>
      </c>
      <c r="D26" s="247" t="s">
        <v>386</v>
      </c>
      <c r="E26" s="243">
        <f t="shared" si="2"/>
        <v>62.26</v>
      </c>
      <c r="F26" s="243">
        <v>0.2</v>
      </c>
      <c r="G26" s="243">
        <f t="shared" si="3"/>
        <v>12.45</v>
      </c>
      <c r="H26" s="243">
        <f t="shared" si="5"/>
        <v>46.84</v>
      </c>
      <c r="I26" s="243"/>
      <c r="J26" s="243">
        <f t="shared" si="0"/>
        <v>84.75</v>
      </c>
      <c r="K26" s="243">
        <f t="shared" si="1"/>
        <v>15.25</v>
      </c>
      <c r="L26" s="237">
        <f>ROUND('Приложение № 2 2017'!D17*0.95,0)</f>
        <v>100</v>
      </c>
      <c r="M26" s="345">
        <v>60</v>
      </c>
      <c r="N26" s="239">
        <f t="shared" si="4"/>
        <v>1.67</v>
      </c>
      <c r="P26" s="307"/>
      <c r="Q26" s="239"/>
    </row>
    <row r="27" spans="1:17" x14ac:dyDescent="0.3">
      <c r="A27" s="240" t="s">
        <v>420</v>
      </c>
      <c r="B27" s="248" t="s">
        <v>425</v>
      </c>
      <c r="C27" s="242" t="s">
        <v>426</v>
      </c>
      <c r="D27" s="247" t="s">
        <v>386</v>
      </c>
      <c r="E27" s="243">
        <f t="shared" si="2"/>
        <v>62.26</v>
      </c>
      <c r="F27" s="243">
        <v>0.69</v>
      </c>
      <c r="G27" s="243">
        <f t="shared" si="3"/>
        <v>42.96</v>
      </c>
      <c r="H27" s="243">
        <f t="shared" si="5"/>
        <v>161.62</v>
      </c>
      <c r="I27" s="243"/>
      <c r="J27" s="243">
        <f t="shared" si="0"/>
        <v>289.83</v>
      </c>
      <c r="K27" s="243">
        <f t="shared" si="1"/>
        <v>52.17</v>
      </c>
      <c r="L27" s="237">
        <f>ROUND('Приложение № 2 2017'!D18*0.95,0)</f>
        <v>342</v>
      </c>
      <c r="M27" s="345">
        <v>200</v>
      </c>
      <c r="N27" s="239">
        <f t="shared" si="4"/>
        <v>1.71</v>
      </c>
      <c r="P27" s="307"/>
      <c r="Q27" s="239"/>
    </row>
    <row r="28" spans="1:17" x14ac:dyDescent="0.3">
      <c r="A28" s="240" t="s">
        <v>424</v>
      </c>
      <c r="B28" s="248" t="s">
        <v>429</v>
      </c>
      <c r="C28" s="242" t="s">
        <v>430</v>
      </c>
      <c r="D28" s="247" t="s">
        <v>386</v>
      </c>
      <c r="E28" s="243">
        <f t="shared" si="2"/>
        <v>62.26</v>
      </c>
      <c r="F28" s="243">
        <v>0.43</v>
      </c>
      <c r="G28" s="243">
        <f t="shared" si="3"/>
        <v>26.77</v>
      </c>
      <c r="H28" s="243">
        <f t="shared" si="5"/>
        <v>100.71</v>
      </c>
      <c r="I28" s="243"/>
      <c r="J28" s="243">
        <f t="shared" si="0"/>
        <v>181.36</v>
      </c>
      <c r="K28" s="243">
        <f t="shared" si="1"/>
        <v>32.64</v>
      </c>
      <c r="L28" s="237">
        <f>ROUND('Приложение № 2 2017'!D19*0.95,0)</f>
        <v>214</v>
      </c>
      <c r="M28" s="345">
        <v>125</v>
      </c>
      <c r="N28" s="239">
        <f t="shared" si="4"/>
        <v>1.71</v>
      </c>
      <c r="P28" s="307"/>
      <c r="Q28" s="239"/>
    </row>
    <row r="29" spans="1:17" x14ac:dyDescent="0.3">
      <c r="A29" s="240" t="s">
        <v>428</v>
      </c>
      <c r="B29" s="248" t="s">
        <v>390</v>
      </c>
      <c r="C29" s="242" t="s">
        <v>391</v>
      </c>
      <c r="D29" s="247" t="s">
        <v>386</v>
      </c>
      <c r="E29" s="243">
        <f t="shared" si="2"/>
        <v>62.26</v>
      </c>
      <c r="F29" s="243">
        <v>0.4</v>
      </c>
      <c r="G29" s="243">
        <f t="shared" si="3"/>
        <v>24.9</v>
      </c>
      <c r="H29" s="243">
        <f t="shared" si="5"/>
        <v>93.67</v>
      </c>
      <c r="I29" s="243"/>
      <c r="J29" s="243">
        <f t="shared" si="0"/>
        <v>169.49</v>
      </c>
      <c r="K29" s="243">
        <f t="shared" si="1"/>
        <v>30.51</v>
      </c>
      <c r="L29" s="237">
        <f>ROUND('Приложение № 2 2017'!D20*0.95,0)</f>
        <v>200</v>
      </c>
      <c r="M29" s="345">
        <v>115</v>
      </c>
      <c r="N29" s="239">
        <f t="shared" si="4"/>
        <v>1.74</v>
      </c>
      <c r="P29" s="307"/>
      <c r="Q29" s="239"/>
    </row>
    <row r="30" spans="1:17" s="302" customFormat="1" x14ac:dyDescent="0.3">
      <c r="A30" s="251" t="s">
        <v>423</v>
      </c>
      <c r="B30" s="252" t="s">
        <v>345</v>
      </c>
      <c r="C30" s="299" t="s">
        <v>394</v>
      </c>
      <c r="D30" s="300" t="s">
        <v>386</v>
      </c>
      <c r="E30" s="254">
        <f t="shared" si="2"/>
        <v>62.26</v>
      </c>
      <c r="F30" s="254">
        <v>0.25</v>
      </c>
      <c r="G30" s="254">
        <f t="shared" si="3"/>
        <v>15.57</v>
      </c>
      <c r="H30" s="254">
        <f t="shared" si="5"/>
        <v>58.57</v>
      </c>
      <c r="I30" s="254"/>
      <c r="J30" s="254">
        <f t="shared" si="0"/>
        <v>105.08</v>
      </c>
      <c r="K30" s="254">
        <f t="shared" si="1"/>
        <v>18.920000000000002</v>
      </c>
      <c r="L30" s="237">
        <f>ROUND('Приложение № 2 2017'!D21*0.95,0)</f>
        <v>124</v>
      </c>
      <c r="M30" s="346">
        <v>75</v>
      </c>
      <c r="N30" s="239">
        <f t="shared" si="4"/>
        <v>1.65</v>
      </c>
      <c r="P30" s="347"/>
      <c r="Q30" s="348"/>
    </row>
    <row r="31" spans="1:17" s="302" customFormat="1" ht="31.2" x14ac:dyDescent="0.3">
      <c r="A31" s="251" t="s">
        <v>234</v>
      </c>
      <c r="B31" s="252" t="s">
        <v>236</v>
      </c>
      <c r="C31" s="299" t="s">
        <v>394</v>
      </c>
      <c r="D31" s="300" t="s">
        <v>386</v>
      </c>
      <c r="E31" s="254">
        <f t="shared" si="2"/>
        <v>62.26</v>
      </c>
      <c r="F31" s="254">
        <v>0.53</v>
      </c>
      <c r="G31" s="254">
        <f t="shared" si="3"/>
        <v>33</v>
      </c>
      <c r="H31" s="254">
        <f t="shared" si="5"/>
        <v>124.15</v>
      </c>
      <c r="I31" s="254"/>
      <c r="J31" s="254">
        <f t="shared" si="0"/>
        <v>225.42</v>
      </c>
      <c r="K31" s="254">
        <f t="shared" si="1"/>
        <v>40.58</v>
      </c>
      <c r="L31" s="237">
        <f>ROUND('Приложение № 2 2017'!D22*0.95,0)</f>
        <v>266</v>
      </c>
      <c r="M31" s="346">
        <v>155</v>
      </c>
      <c r="N31" s="239">
        <f t="shared" si="4"/>
        <v>1.72</v>
      </c>
      <c r="P31" s="347"/>
      <c r="Q31" s="348"/>
    </row>
    <row r="32" spans="1:17" s="302" customFormat="1" x14ac:dyDescent="0.3">
      <c r="A32" s="251" t="s">
        <v>427</v>
      </c>
      <c r="B32" s="252" t="s">
        <v>346</v>
      </c>
      <c r="C32" s="299" t="s">
        <v>394</v>
      </c>
      <c r="D32" s="300" t="s">
        <v>386</v>
      </c>
      <c r="E32" s="254">
        <f t="shared" si="2"/>
        <v>62.26</v>
      </c>
      <c r="F32" s="254">
        <v>0.17</v>
      </c>
      <c r="G32" s="254">
        <f t="shared" si="3"/>
        <v>10.58</v>
      </c>
      <c r="H32" s="254">
        <f t="shared" si="5"/>
        <v>39.799999999999997</v>
      </c>
      <c r="I32" s="254"/>
      <c r="J32" s="254">
        <f t="shared" si="0"/>
        <v>72.88</v>
      </c>
      <c r="K32" s="254">
        <f t="shared" si="1"/>
        <v>13.12</v>
      </c>
      <c r="L32" s="237">
        <f>ROUND('Приложение № 2 2017'!D23*0.95,0)</f>
        <v>86</v>
      </c>
      <c r="M32" s="346">
        <v>50</v>
      </c>
      <c r="N32" s="239">
        <f t="shared" si="4"/>
        <v>1.72</v>
      </c>
      <c r="P32" s="347"/>
      <c r="Q32" s="348"/>
    </row>
    <row r="33" spans="1:17" s="302" customFormat="1" ht="31.2" x14ac:dyDescent="0.3">
      <c r="A33" s="251" t="s">
        <v>235</v>
      </c>
      <c r="B33" s="252" t="s">
        <v>237</v>
      </c>
      <c r="C33" s="299" t="s">
        <v>394</v>
      </c>
      <c r="D33" s="300" t="s">
        <v>386</v>
      </c>
      <c r="E33" s="254">
        <f t="shared" si="2"/>
        <v>62.26</v>
      </c>
      <c r="F33" s="254">
        <v>0.36</v>
      </c>
      <c r="G33" s="254">
        <f t="shared" si="3"/>
        <v>22.41</v>
      </c>
      <c r="H33" s="254">
        <f t="shared" si="5"/>
        <v>84.31</v>
      </c>
      <c r="I33" s="254"/>
      <c r="J33" s="254">
        <f t="shared" si="0"/>
        <v>153.38999999999999</v>
      </c>
      <c r="K33" s="254">
        <f t="shared" si="1"/>
        <v>27.61</v>
      </c>
      <c r="L33" s="237">
        <f>ROUND('Приложение № 2 2017'!D24*0.95,0)</f>
        <v>181</v>
      </c>
      <c r="M33" s="346">
        <v>105</v>
      </c>
      <c r="N33" s="239">
        <f t="shared" si="4"/>
        <v>1.72</v>
      </c>
      <c r="P33" s="347"/>
      <c r="Q33" s="348"/>
    </row>
    <row r="34" spans="1:17" x14ac:dyDescent="0.3">
      <c r="A34" s="240" t="s">
        <v>438</v>
      </c>
      <c r="B34" s="248" t="s">
        <v>476</v>
      </c>
      <c r="C34" s="242" t="s">
        <v>391</v>
      </c>
      <c r="D34" s="247" t="s">
        <v>386</v>
      </c>
      <c r="E34" s="243">
        <f t="shared" si="2"/>
        <v>62.26</v>
      </c>
      <c r="F34" s="243">
        <v>0.5</v>
      </c>
      <c r="G34" s="243">
        <f t="shared" si="3"/>
        <v>31.13</v>
      </c>
      <c r="H34" s="243">
        <f t="shared" si="5"/>
        <v>117.11</v>
      </c>
      <c r="I34" s="243"/>
      <c r="J34" s="243">
        <f t="shared" si="0"/>
        <v>209.32</v>
      </c>
      <c r="K34" s="243">
        <f t="shared" si="1"/>
        <v>37.68</v>
      </c>
      <c r="L34" s="237">
        <f>ROUND('Приложение № 2 2017'!D25*0.95,0)</f>
        <v>247</v>
      </c>
      <c r="M34" s="345">
        <v>145</v>
      </c>
      <c r="N34" s="239">
        <f t="shared" si="4"/>
        <v>1.7</v>
      </c>
      <c r="P34" s="307"/>
      <c r="Q34" s="239"/>
    </row>
    <row r="35" spans="1:17" x14ac:dyDescent="0.3">
      <c r="A35" s="240" t="s">
        <v>442</v>
      </c>
      <c r="B35" s="248" t="s">
        <v>397</v>
      </c>
      <c r="C35" s="242" t="s">
        <v>391</v>
      </c>
      <c r="D35" s="247" t="s">
        <v>386</v>
      </c>
      <c r="E35" s="243">
        <f t="shared" si="2"/>
        <v>62.26</v>
      </c>
      <c r="F35" s="243">
        <v>0.1</v>
      </c>
      <c r="G35" s="243">
        <f t="shared" si="3"/>
        <v>6.23</v>
      </c>
      <c r="H35" s="243">
        <f t="shared" si="5"/>
        <v>23.44</v>
      </c>
      <c r="I35" s="243"/>
      <c r="J35" s="243">
        <f t="shared" si="0"/>
        <v>40.68</v>
      </c>
      <c r="K35" s="243">
        <f t="shared" si="1"/>
        <v>7.32</v>
      </c>
      <c r="L35" s="237">
        <f>ROUND('Приложение № 2 2017'!D26*0.95,0)</f>
        <v>48</v>
      </c>
      <c r="M35" s="345">
        <v>30</v>
      </c>
      <c r="N35" s="239">
        <f t="shared" si="4"/>
        <v>1.6</v>
      </c>
      <c r="P35" s="307"/>
      <c r="Q35" s="239"/>
    </row>
    <row r="36" spans="1:17" ht="31.2" x14ac:dyDescent="0.3">
      <c r="A36" s="240" t="s">
        <v>388</v>
      </c>
      <c r="B36" s="248" t="s">
        <v>481</v>
      </c>
      <c r="C36" s="242" t="s">
        <v>391</v>
      </c>
      <c r="D36" s="247" t="s">
        <v>386</v>
      </c>
      <c r="E36" s="243">
        <f t="shared" si="2"/>
        <v>62.26</v>
      </c>
      <c r="F36" s="243">
        <v>0.7</v>
      </c>
      <c r="G36" s="243">
        <f t="shared" si="3"/>
        <v>43.58</v>
      </c>
      <c r="H36" s="243">
        <f t="shared" si="5"/>
        <v>163.95</v>
      </c>
      <c r="I36" s="243"/>
      <c r="J36" s="243">
        <f t="shared" si="0"/>
        <v>294.07</v>
      </c>
      <c r="K36" s="243">
        <f t="shared" si="1"/>
        <v>52.93</v>
      </c>
      <c r="L36" s="237">
        <f>ROUND('Приложение № 2 2017'!D27*0.95,0)</f>
        <v>347</v>
      </c>
      <c r="M36" s="345">
        <v>205</v>
      </c>
      <c r="N36" s="239">
        <f t="shared" si="4"/>
        <v>1.69</v>
      </c>
      <c r="P36" s="307"/>
      <c r="Q36" s="239"/>
    </row>
    <row r="37" spans="1:17" ht="31.2" x14ac:dyDescent="0.3">
      <c r="A37" s="240" t="s">
        <v>447</v>
      </c>
      <c r="B37" s="248" t="s">
        <v>484</v>
      </c>
      <c r="C37" s="242" t="s">
        <v>485</v>
      </c>
      <c r="D37" s="247" t="s">
        <v>386</v>
      </c>
      <c r="E37" s="243">
        <f t="shared" si="2"/>
        <v>62.26</v>
      </c>
      <c r="F37" s="243">
        <v>0.5</v>
      </c>
      <c r="G37" s="243">
        <f t="shared" si="3"/>
        <v>31.13</v>
      </c>
      <c r="H37" s="243">
        <f t="shared" si="5"/>
        <v>117.11</v>
      </c>
      <c r="I37" s="243"/>
      <c r="J37" s="243">
        <f t="shared" si="0"/>
        <v>209.32</v>
      </c>
      <c r="K37" s="243">
        <f t="shared" si="1"/>
        <v>37.68</v>
      </c>
      <c r="L37" s="237">
        <f>ROUND('Приложение № 2 2017'!D28*0.95,0)</f>
        <v>247</v>
      </c>
      <c r="M37" s="345">
        <v>145</v>
      </c>
      <c r="N37" s="239">
        <f t="shared" si="4"/>
        <v>1.7</v>
      </c>
      <c r="P37" s="307"/>
      <c r="Q37" s="239"/>
    </row>
    <row r="38" spans="1:17" x14ac:dyDescent="0.3">
      <c r="A38" s="240" t="s">
        <v>451</v>
      </c>
      <c r="B38" s="248" t="s">
        <v>400</v>
      </c>
      <c r="C38" s="242" t="s">
        <v>401</v>
      </c>
      <c r="D38" s="247" t="s">
        <v>386</v>
      </c>
      <c r="E38" s="243">
        <f t="shared" si="2"/>
        <v>62.26</v>
      </c>
      <c r="F38" s="243">
        <v>0.5</v>
      </c>
      <c r="G38" s="243">
        <f t="shared" si="3"/>
        <v>31.13</v>
      </c>
      <c r="H38" s="243">
        <f t="shared" si="5"/>
        <v>117.11</v>
      </c>
      <c r="I38" s="243"/>
      <c r="J38" s="243">
        <f t="shared" si="0"/>
        <v>209.32</v>
      </c>
      <c r="K38" s="243">
        <f t="shared" si="1"/>
        <v>37.68</v>
      </c>
      <c r="L38" s="237">
        <f>ROUND('Приложение № 2 2017'!D29*0.95,0)</f>
        <v>247</v>
      </c>
      <c r="M38" s="345">
        <v>145</v>
      </c>
      <c r="N38" s="239">
        <f t="shared" si="4"/>
        <v>1.7</v>
      </c>
      <c r="P38" s="307"/>
      <c r="Q38" s="239"/>
    </row>
    <row r="39" spans="1:17" ht="31.2" x14ac:dyDescent="0.3">
      <c r="A39" s="240" t="s">
        <v>431</v>
      </c>
      <c r="B39" s="248" t="s">
        <v>487</v>
      </c>
      <c r="C39" s="242" t="s">
        <v>408</v>
      </c>
      <c r="D39" s="247" t="s">
        <v>386</v>
      </c>
      <c r="E39" s="243">
        <f t="shared" si="2"/>
        <v>62.26</v>
      </c>
      <c r="F39" s="243">
        <v>0.25</v>
      </c>
      <c r="G39" s="243">
        <f t="shared" si="3"/>
        <v>15.57</v>
      </c>
      <c r="H39" s="243">
        <f t="shared" si="5"/>
        <v>58.57</v>
      </c>
      <c r="I39" s="243"/>
      <c r="J39" s="243">
        <f t="shared" si="0"/>
        <v>105.08</v>
      </c>
      <c r="K39" s="243">
        <f t="shared" si="1"/>
        <v>18.920000000000002</v>
      </c>
      <c r="L39" s="237">
        <f>ROUND('Приложение № 2 2017'!D30*0.95,0)</f>
        <v>124</v>
      </c>
      <c r="M39" s="345">
        <v>75</v>
      </c>
      <c r="N39" s="239">
        <f t="shared" si="4"/>
        <v>1.65</v>
      </c>
      <c r="P39" s="307"/>
      <c r="Q39" s="239"/>
    </row>
    <row r="40" spans="1:17" ht="31.2" x14ac:dyDescent="0.3">
      <c r="A40" s="240" t="s">
        <v>392</v>
      </c>
      <c r="B40" s="248" t="s">
        <v>404</v>
      </c>
      <c r="C40" s="242" t="s">
        <v>391</v>
      </c>
      <c r="D40" s="247" t="s">
        <v>386</v>
      </c>
      <c r="E40" s="243">
        <f t="shared" si="2"/>
        <v>62.26</v>
      </c>
      <c r="F40" s="243">
        <v>0.5</v>
      </c>
      <c r="G40" s="243">
        <f t="shared" si="3"/>
        <v>31.13</v>
      </c>
      <c r="H40" s="243">
        <f t="shared" si="5"/>
        <v>117.11</v>
      </c>
      <c r="I40" s="243"/>
      <c r="J40" s="243">
        <f t="shared" si="0"/>
        <v>209.32</v>
      </c>
      <c r="K40" s="243">
        <f t="shared" si="1"/>
        <v>37.68</v>
      </c>
      <c r="L40" s="237">
        <f>ROUND('Приложение № 2 2017'!D31*0.95,0)</f>
        <v>247</v>
      </c>
      <c r="M40" s="345">
        <v>145</v>
      </c>
      <c r="N40" s="239">
        <f t="shared" si="4"/>
        <v>1.7</v>
      </c>
      <c r="P40" s="307"/>
      <c r="Q40" s="239"/>
    </row>
    <row r="41" spans="1:17" x14ac:dyDescent="0.3">
      <c r="A41" s="240" t="s">
        <v>459</v>
      </c>
      <c r="B41" s="248" t="s">
        <v>434</v>
      </c>
      <c r="C41" s="242" t="s">
        <v>417</v>
      </c>
      <c r="D41" s="247" t="s">
        <v>386</v>
      </c>
      <c r="E41" s="243">
        <f t="shared" si="2"/>
        <v>62.26</v>
      </c>
      <c r="F41" s="243">
        <v>0.3</v>
      </c>
      <c r="G41" s="243">
        <f t="shared" si="3"/>
        <v>18.68</v>
      </c>
      <c r="H41" s="243">
        <f t="shared" si="5"/>
        <v>70.27</v>
      </c>
      <c r="I41" s="243"/>
      <c r="J41" s="243">
        <f t="shared" si="0"/>
        <v>124.58</v>
      </c>
      <c r="K41" s="243">
        <f t="shared" si="1"/>
        <v>22.42</v>
      </c>
      <c r="L41" s="237">
        <f>ROUND('Приложение № 2 2017'!D32*0.95,0)</f>
        <v>147</v>
      </c>
      <c r="M41" s="345">
        <v>85</v>
      </c>
      <c r="N41" s="239">
        <f t="shared" si="4"/>
        <v>1.73</v>
      </c>
      <c r="P41" s="307"/>
      <c r="Q41" s="239"/>
    </row>
    <row r="42" spans="1:17" ht="31.2" x14ac:dyDescent="0.3">
      <c r="A42" s="240" t="s">
        <v>461</v>
      </c>
      <c r="B42" s="248" t="s">
        <v>490</v>
      </c>
      <c r="C42" s="242" t="s">
        <v>456</v>
      </c>
      <c r="D42" s="247" t="s">
        <v>386</v>
      </c>
      <c r="E42" s="243">
        <f t="shared" si="2"/>
        <v>62.26</v>
      </c>
      <c r="F42" s="243">
        <v>0.67</v>
      </c>
      <c r="G42" s="243">
        <f t="shared" si="3"/>
        <v>41.71</v>
      </c>
      <c r="H42" s="243">
        <f t="shared" si="5"/>
        <v>156.91</v>
      </c>
      <c r="I42" s="243"/>
      <c r="J42" s="243">
        <f t="shared" si="0"/>
        <v>282.2</v>
      </c>
      <c r="K42" s="243">
        <f t="shared" si="1"/>
        <v>50.8</v>
      </c>
      <c r="L42" s="237">
        <f>ROUND('Приложение № 2 2017'!D33*0.95,0)</f>
        <v>333</v>
      </c>
      <c r="M42" s="345">
        <v>195</v>
      </c>
      <c r="N42" s="239">
        <f t="shared" si="4"/>
        <v>1.71</v>
      </c>
      <c r="P42" s="307"/>
      <c r="Q42" s="239"/>
    </row>
    <row r="43" spans="1:17" x14ac:dyDescent="0.3">
      <c r="A43" s="240" t="s">
        <v>465</v>
      </c>
      <c r="B43" s="248" t="s">
        <v>492</v>
      </c>
      <c r="C43" s="242" t="s">
        <v>493</v>
      </c>
      <c r="D43" s="247" t="s">
        <v>386</v>
      </c>
      <c r="E43" s="243">
        <f t="shared" si="2"/>
        <v>62.26</v>
      </c>
      <c r="F43" s="243">
        <v>0.17</v>
      </c>
      <c r="G43" s="243">
        <f t="shared" si="3"/>
        <v>10.58</v>
      </c>
      <c r="H43" s="243">
        <f t="shared" si="5"/>
        <v>39.799999999999997</v>
      </c>
      <c r="I43" s="243"/>
      <c r="J43" s="243">
        <f t="shared" si="0"/>
        <v>72.88</v>
      </c>
      <c r="K43" s="243">
        <f t="shared" si="1"/>
        <v>13.12</v>
      </c>
      <c r="L43" s="237">
        <f>ROUND('Приложение № 2 2017'!D34*0.95,0)</f>
        <v>86</v>
      </c>
      <c r="M43" s="345">
        <v>50</v>
      </c>
      <c r="N43" s="239">
        <f t="shared" si="4"/>
        <v>1.72</v>
      </c>
      <c r="P43" s="307"/>
      <c r="Q43" s="239"/>
    </row>
    <row r="44" spans="1:17" x14ac:dyDescent="0.3">
      <c r="A44" s="240" t="s">
        <v>468</v>
      </c>
      <c r="B44" s="248" t="s">
        <v>436</v>
      </c>
      <c r="C44" s="242" t="s">
        <v>408</v>
      </c>
      <c r="D44" s="247" t="s">
        <v>386</v>
      </c>
      <c r="E44" s="243">
        <f t="shared" si="2"/>
        <v>62.26</v>
      </c>
      <c r="F44" s="243">
        <v>0.5</v>
      </c>
      <c r="G44" s="243">
        <f t="shared" si="3"/>
        <v>31.13</v>
      </c>
      <c r="H44" s="243">
        <f t="shared" si="5"/>
        <v>117.11</v>
      </c>
      <c r="I44" s="243"/>
      <c r="J44" s="243">
        <f t="shared" si="0"/>
        <v>209.32</v>
      </c>
      <c r="K44" s="243">
        <f t="shared" si="1"/>
        <v>37.68</v>
      </c>
      <c r="L44" s="237">
        <f>ROUND('Приложение № 2 2017'!D35*0.95,0)</f>
        <v>247</v>
      </c>
      <c r="M44" s="345">
        <v>145</v>
      </c>
      <c r="N44" s="239">
        <f t="shared" si="4"/>
        <v>1.7</v>
      </c>
      <c r="P44" s="307"/>
      <c r="Q44" s="239"/>
    </row>
    <row r="45" spans="1:17" x14ac:dyDescent="0.3">
      <c r="A45" s="240" t="s">
        <v>477</v>
      </c>
      <c r="B45" s="248" t="s">
        <v>439</v>
      </c>
      <c r="C45" s="242" t="s">
        <v>440</v>
      </c>
      <c r="D45" s="247" t="s">
        <v>386</v>
      </c>
      <c r="E45" s="243">
        <f t="shared" si="2"/>
        <v>62.26</v>
      </c>
      <c r="F45" s="243">
        <v>0.67</v>
      </c>
      <c r="G45" s="243">
        <f t="shared" si="3"/>
        <v>41.71</v>
      </c>
      <c r="H45" s="243">
        <f t="shared" si="5"/>
        <v>156.91</v>
      </c>
      <c r="I45" s="243"/>
      <c r="J45" s="243">
        <f t="shared" si="0"/>
        <v>282.2</v>
      </c>
      <c r="K45" s="243">
        <f t="shared" si="1"/>
        <v>50.8</v>
      </c>
      <c r="L45" s="237">
        <f>ROUND('Приложение № 2 2017'!D36*0.95,0)</f>
        <v>333</v>
      </c>
      <c r="M45" s="345">
        <v>195</v>
      </c>
      <c r="N45" s="239">
        <f t="shared" si="4"/>
        <v>1.71</v>
      </c>
      <c r="P45" s="307"/>
      <c r="Q45" s="239"/>
    </row>
    <row r="46" spans="1:17" x14ac:dyDescent="0.3">
      <c r="A46" s="240" t="s">
        <v>478</v>
      </c>
      <c r="B46" s="248" t="s">
        <v>495</v>
      </c>
      <c r="C46" s="242" t="s">
        <v>475</v>
      </c>
      <c r="D46" s="247" t="s">
        <v>386</v>
      </c>
      <c r="E46" s="243">
        <f t="shared" si="2"/>
        <v>62.26</v>
      </c>
      <c r="F46" s="243">
        <v>0.3</v>
      </c>
      <c r="G46" s="243">
        <f t="shared" si="3"/>
        <v>18.68</v>
      </c>
      <c r="H46" s="243">
        <f t="shared" si="5"/>
        <v>70.27</v>
      </c>
      <c r="I46" s="243"/>
      <c r="J46" s="243">
        <f t="shared" si="0"/>
        <v>124.58</v>
      </c>
      <c r="K46" s="243">
        <f t="shared" si="1"/>
        <v>22.42</v>
      </c>
      <c r="L46" s="237">
        <f>ROUND('Приложение № 2 2017'!D37*0.95,0)</f>
        <v>147</v>
      </c>
      <c r="M46" s="345">
        <v>85</v>
      </c>
      <c r="N46" s="239">
        <f t="shared" si="4"/>
        <v>1.73</v>
      </c>
      <c r="P46" s="307"/>
      <c r="Q46" s="239"/>
    </row>
    <row r="47" spans="1:17" ht="31.2" x14ac:dyDescent="0.3">
      <c r="A47" s="240" t="s">
        <v>479</v>
      </c>
      <c r="B47" s="248" t="s">
        <v>497</v>
      </c>
      <c r="C47" s="242" t="s">
        <v>432</v>
      </c>
      <c r="D47" s="247" t="s">
        <v>386</v>
      </c>
      <c r="E47" s="243">
        <f t="shared" si="2"/>
        <v>62.26</v>
      </c>
      <c r="F47" s="243">
        <v>0.5</v>
      </c>
      <c r="G47" s="243">
        <f t="shared" si="3"/>
        <v>31.13</v>
      </c>
      <c r="H47" s="243">
        <f t="shared" si="5"/>
        <v>117.11</v>
      </c>
      <c r="I47" s="243"/>
      <c r="J47" s="243">
        <f t="shared" si="0"/>
        <v>209.32</v>
      </c>
      <c r="K47" s="243">
        <f t="shared" si="1"/>
        <v>37.68</v>
      </c>
      <c r="L47" s="237">
        <f>ROUND('Приложение № 2 2017'!D38*0.95,0)</f>
        <v>247</v>
      </c>
      <c r="M47" s="345">
        <v>145</v>
      </c>
      <c r="N47" s="239">
        <f t="shared" si="4"/>
        <v>1.7</v>
      </c>
      <c r="P47" s="307"/>
      <c r="Q47" s="239"/>
    </row>
    <row r="48" spans="1:17" ht="31.2" x14ac:dyDescent="0.3">
      <c r="A48" s="240" t="s">
        <v>395</v>
      </c>
      <c r="B48" s="248" t="s">
        <v>500</v>
      </c>
      <c r="C48" s="242" t="s">
        <v>475</v>
      </c>
      <c r="D48" s="247" t="s">
        <v>386</v>
      </c>
      <c r="E48" s="243">
        <f t="shared" si="2"/>
        <v>62.26</v>
      </c>
      <c r="F48" s="243">
        <v>0.67</v>
      </c>
      <c r="G48" s="243">
        <f t="shared" si="3"/>
        <v>41.71</v>
      </c>
      <c r="H48" s="243">
        <f t="shared" si="5"/>
        <v>156.91</v>
      </c>
      <c r="I48" s="243"/>
      <c r="J48" s="243">
        <f t="shared" si="0"/>
        <v>282.2</v>
      </c>
      <c r="K48" s="243">
        <f t="shared" si="1"/>
        <v>50.8</v>
      </c>
      <c r="L48" s="237">
        <f>ROUND('Приложение № 2 2017'!D39*0.95,0)</f>
        <v>333</v>
      </c>
      <c r="M48" s="345">
        <v>195</v>
      </c>
      <c r="N48" s="239">
        <f t="shared" si="4"/>
        <v>1.71</v>
      </c>
      <c r="P48" s="307"/>
      <c r="Q48" s="239"/>
    </row>
    <row r="49" spans="1:17" ht="31.2" x14ac:dyDescent="0.3">
      <c r="A49" s="240" t="s">
        <v>480</v>
      </c>
      <c r="B49" s="241" t="s">
        <v>411</v>
      </c>
      <c r="C49" s="242" t="s">
        <v>412</v>
      </c>
      <c r="D49" s="247" t="s">
        <v>386</v>
      </c>
      <c r="E49" s="243">
        <f t="shared" si="2"/>
        <v>62.26</v>
      </c>
      <c r="F49" s="303">
        <v>0.15</v>
      </c>
      <c r="G49" s="243">
        <f t="shared" si="3"/>
        <v>9.34</v>
      </c>
      <c r="H49" s="243">
        <f t="shared" si="5"/>
        <v>35.14</v>
      </c>
      <c r="I49" s="243"/>
      <c r="J49" s="243">
        <f t="shared" ref="J49:J80" si="6">L49-K49</f>
        <v>64.41</v>
      </c>
      <c r="K49" s="243">
        <f t="shared" ref="K49:K80" si="7">L49/1.18*0.18</f>
        <v>11.59</v>
      </c>
      <c r="L49" s="237">
        <f>ROUND('Приложение № 2 2017'!D40*0.95,0)</f>
        <v>76</v>
      </c>
      <c r="M49" s="345">
        <v>45</v>
      </c>
      <c r="N49" s="239">
        <f t="shared" si="4"/>
        <v>1.69</v>
      </c>
      <c r="P49" s="307"/>
      <c r="Q49" s="239"/>
    </row>
    <row r="50" spans="1:17" x14ac:dyDescent="0.3">
      <c r="A50" s="240" t="s">
        <v>482</v>
      </c>
      <c r="B50" s="241" t="s">
        <v>443</v>
      </c>
      <c r="C50" s="242" t="s">
        <v>391</v>
      </c>
      <c r="D50" s="247" t="s">
        <v>386</v>
      </c>
      <c r="E50" s="243">
        <f t="shared" si="2"/>
        <v>62.26</v>
      </c>
      <c r="F50" s="303">
        <v>0.1</v>
      </c>
      <c r="G50" s="243">
        <f t="shared" si="3"/>
        <v>6.23</v>
      </c>
      <c r="H50" s="243">
        <f t="shared" si="5"/>
        <v>23.44</v>
      </c>
      <c r="I50" s="243"/>
      <c r="J50" s="243">
        <f t="shared" si="6"/>
        <v>40.68</v>
      </c>
      <c r="K50" s="243">
        <f t="shared" si="7"/>
        <v>7.32</v>
      </c>
      <c r="L50" s="237">
        <f>ROUND('Приложение № 2 2017'!D41*0.95,0)</f>
        <v>48</v>
      </c>
      <c r="M50" s="345">
        <v>30</v>
      </c>
      <c r="N50" s="239">
        <f t="shared" si="4"/>
        <v>1.6</v>
      </c>
      <c r="P50" s="307"/>
      <c r="Q50" s="239"/>
    </row>
    <row r="51" spans="1:17" ht="31.2" x14ac:dyDescent="0.3">
      <c r="A51" s="240" t="s">
        <v>398</v>
      </c>
      <c r="B51" s="248" t="s">
        <v>445</v>
      </c>
      <c r="C51" s="242" t="s">
        <v>446</v>
      </c>
      <c r="D51" s="247" t="s">
        <v>386</v>
      </c>
      <c r="E51" s="243">
        <f t="shared" si="2"/>
        <v>62.26</v>
      </c>
      <c r="F51" s="304">
        <v>0.47</v>
      </c>
      <c r="G51" s="243">
        <f t="shared" si="3"/>
        <v>29.26</v>
      </c>
      <c r="H51" s="243">
        <f t="shared" si="5"/>
        <v>110.08</v>
      </c>
      <c r="I51" s="243"/>
      <c r="J51" s="243">
        <f t="shared" si="6"/>
        <v>197.46</v>
      </c>
      <c r="K51" s="243">
        <f t="shared" si="7"/>
        <v>35.54</v>
      </c>
      <c r="L51" s="237">
        <f>ROUND('Приложение № 2 2017'!D42*0.95,0)</f>
        <v>233</v>
      </c>
      <c r="M51" s="345">
        <v>135</v>
      </c>
      <c r="N51" s="239">
        <f t="shared" si="4"/>
        <v>1.73</v>
      </c>
      <c r="P51" s="307"/>
      <c r="Q51" s="239"/>
    </row>
    <row r="52" spans="1:17" ht="31.2" x14ac:dyDescent="0.3">
      <c r="A52" s="240" t="s">
        <v>486</v>
      </c>
      <c r="B52" s="241" t="s">
        <v>466</v>
      </c>
      <c r="C52" s="242" t="s">
        <v>391</v>
      </c>
      <c r="D52" s="247" t="s">
        <v>386</v>
      </c>
      <c r="E52" s="243">
        <f t="shared" si="2"/>
        <v>62.26</v>
      </c>
      <c r="F52" s="303">
        <v>1</v>
      </c>
      <c r="G52" s="243">
        <f t="shared" si="3"/>
        <v>62.26</v>
      </c>
      <c r="H52" s="243">
        <f t="shared" si="5"/>
        <v>234.22</v>
      </c>
      <c r="I52" s="243"/>
      <c r="J52" s="243">
        <f t="shared" si="6"/>
        <v>422.88</v>
      </c>
      <c r="K52" s="243">
        <f t="shared" si="7"/>
        <v>76.12</v>
      </c>
      <c r="L52" s="237">
        <f>ROUND('Приложение № 2 2017'!D43*0.95,0)</f>
        <v>499</v>
      </c>
      <c r="M52" s="345">
        <v>290</v>
      </c>
      <c r="N52" s="239">
        <f t="shared" si="4"/>
        <v>1.72</v>
      </c>
      <c r="P52" s="307"/>
      <c r="Q52" s="239"/>
    </row>
    <row r="53" spans="1:17" ht="46.8" x14ac:dyDescent="0.3">
      <c r="A53" s="240" t="s">
        <v>402</v>
      </c>
      <c r="B53" s="248" t="s">
        <v>448</v>
      </c>
      <c r="C53" s="242" t="s">
        <v>449</v>
      </c>
      <c r="D53" s="247" t="s">
        <v>386</v>
      </c>
      <c r="E53" s="243">
        <f t="shared" si="2"/>
        <v>62.26</v>
      </c>
      <c r="F53" s="303">
        <v>0.97</v>
      </c>
      <c r="G53" s="243">
        <f t="shared" si="3"/>
        <v>60.39</v>
      </c>
      <c r="H53" s="243">
        <f t="shared" si="5"/>
        <v>227.19</v>
      </c>
      <c r="I53" s="243"/>
      <c r="J53" s="243">
        <f t="shared" si="6"/>
        <v>411.02</v>
      </c>
      <c r="K53" s="243">
        <f t="shared" si="7"/>
        <v>73.98</v>
      </c>
      <c r="L53" s="237">
        <f>ROUND('Приложение № 2 2017'!D44*0.95,0)</f>
        <v>485</v>
      </c>
      <c r="M53" s="345">
        <v>280</v>
      </c>
      <c r="N53" s="239">
        <f t="shared" si="4"/>
        <v>1.73</v>
      </c>
      <c r="P53" s="307"/>
      <c r="Q53" s="239"/>
    </row>
    <row r="54" spans="1:17" ht="46.8" x14ac:dyDescent="0.3">
      <c r="A54" s="240" t="s">
        <v>433</v>
      </c>
      <c r="B54" s="305" t="s">
        <v>677</v>
      </c>
      <c r="C54" s="242" t="s">
        <v>675</v>
      </c>
      <c r="D54" s="247" t="s">
        <v>386</v>
      </c>
      <c r="E54" s="243">
        <f t="shared" si="2"/>
        <v>62.26</v>
      </c>
      <c r="F54" s="303">
        <v>0.75</v>
      </c>
      <c r="G54" s="243">
        <f t="shared" si="3"/>
        <v>46.7</v>
      </c>
      <c r="H54" s="243">
        <f t="shared" si="5"/>
        <v>175.69</v>
      </c>
      <c r="I54" s="243"/>
      <c r="J54" s="243">
        <f t="shared" si="6"/>
        <v>317.8</v>
      </c>
      <c r="K54" s="243">
        <f t="shared" si="7"/>
        <v>57.2</v>
      </c>
      <c r="L54" s="237">
        <f>ROUND('Приложение № 2 2017'!D45*0.95,0)</f>
        <v>375</v>
      </c>
      <c r="M54" s="345">
        <v>220</v>
      </c>
      <c r="N54" s="239">
        <f t="shared" si="4"/>
        <v>1.7</v>
      </c>
      <c r="P54" s="307"/>
      <c r="Q54" s="239"/>
    </row>
    <row r="55" spans="1:17" ht="31.2" x14ac:dyDescent="0.3">
      <c r="A55" s="240" t="s">
        <v>488</v>
      </c>
      <c r="B55" s="241" t="s">
        <v>679</v>
      </c>
      <c r="C55" s="242" t="s">
        <v>680</v>
      </c>
      <c r="D55" s="247" t="s">
        <v>386</v>
      </c>
      <c r="E55" s="243">
        <f t="shared" si="2"/>
        <v>62.26</v>
      </c>
      <c r="F55" s="303">
        <v>0.05</v>
      </c>
      <c r="G55" s="243">
        <f t="shared" si="3"/>
        <v>3.11</v>
      </c>
      <c r="H55" s="243">
        <f t="shared" si="5"/>
        <v>11.7</v>
      </c>
      <c r="I55" s="243"/>
      <c r="J55" s="243">
        <f t="shared" si="6"/>
        <v>20.34</v>
      </c>
      <c r="K55" s="243">
        <f t="shared" si="7"/>
        <v>3.66</v>
      </c>
      <c r="L55" s="237">
        <f>ROUND('Приложение № 2 2017'!D46*0.95,0)</f>
        <v>24</v>
      </c>
      <c r="M55" s="345">
        <v>15</v>
      </c>
      <c r="N55" s="239">
        <f t="shared" si="4"/>
        <v>1.6</v>
      </c>
      <c r="P55" s="307"/>
      <c r="Q55" s="239"/>
    </row>
    <row r="56" spans="1:17" ht="46.8" x14ac:dyDescent="0.3">
      <c r="A56" s="240" t="s">
        <v>489</v>
      </c>
      <c r="B56" s="241" t="s">
        <v>469</v>
      </c>
      <c r="C56" s="242"/>
      <c r="D56" s="247"/>
      <c r="E56" s="243"/>
      <c r="F56" s="303"/>
      <c r="G56" s="243">
        <f t="shared" si="3"/>
        <v>0</v>
      </c>
      <c r="H56" s="243">
        <f>G56*3.324</f>
        <v>0</v>
      </c>
      <c r="I56" s="243"/>
      <c r="J56" s="243">
        <f t="shared" si="6"/>
        <v>0</v>
      </c>
      <c r="K56" s="243">
        <f t="shared" si="7"/>
        <v>0</v>
      </c>
      <c r="L56" s="237">
        <f>ROUND('Приложение № 2 2017'!D47*0.95,0)</f>
        <v>0</v>
      </c>
      <c r="M56" s="345">
        <v>0</v>
      </c>
      <c r="N56" s="239"/>
      <c r="P56" s="307"/>
      <c r="Q56" s="239"/>
    </row>
    <row r="57" spans="1:17" x14ac:dyDescent="0.3">
      <c r="A57" s="272" t="s">
        <v>168</v>
      </c>
      <c r="B57" s="306" t="s">
        <v>185</v>
      </c>
      <c r="C57" s="242" t="s">
        <v>394</v>
      </c>
      <c r="D57" s="247" t="s">
        <v>386</v>
      </c>
      <c r="E57" s="243">
        <f t="shared" ref="E57:E63" si="8">$E$15</f>
        <v>62.26</v>
      </c>
      <c r="F57" s="303">
        <v>0.77</v>
      </c>
      <c r="G57" s="243">
        <f t="shared" si="3"/>
        <v>47.94</v>
      </c>
      <c r="H57" s="243">
        <f t="shared" ref="H57:H63" si="9">G57*3.762</f>
        <v>180.35</v>
      </c>
      <c r="I57" s="243"/>
      <c r="J57" s="243">
        <f t="shared" si="6"/>
        <v>326.27</v>
      </c>
      <c r="K57" s="243">
        <f t="shared" si="7"/>
        <v>58.73</v>
      </c>
      <c r="L57" s="237">
        <f>ROUND('Приложение № 2 2017'!D48*0.95,0)</f>
        <v>385</v>
      </c>
      <c r="M57" s="345">
        <v>225</v>
      </c>
      <c r="N57" s="239">
        <f t="shared" ref="N57:N63" si="10">L57/M57</f>
        <v>1.71</v>
      </c>
      <c r="P57" s="307"/>
      <c r="Q57" s="239"/>
    </row>
    <row r="58" spans="1:17" x14ac:dyDescent="0.3">
      <c r="A58" s="272" t="s">
        <v>169</v>
      </c>
      <c r="B58" s="306" t="s">
        <v>186</v>
      </c>
      <c r="C58" s="242" t="s">
        <v>394</v>
      </c>
      <c r="D58" s="247" t="s">
        <v>386</v>
      </c>
      <c r="E58" s="243">
        <f t="shared" si="8"/>
        <v>62.26</v>
      </c>
      <c r="F58" s="303">
        <v>1.47</v>
      </c>
      <c r="G58" s="243">
        <f t="shared" si="3"/>
        <v>91.52</v>
      </c>
      <c r="H58" s="243">
        <f t="shared" si="9"/>
        <v>344.3</v>
      </c>
      <c r="I58" s="243"/>
      <c r="J58" s="243">
        <f t="shared" si="6"/>
        <v>620.34</v>
      </c>
      <c r="K58" s="243">
        <f t="shared" si="7"/>
        <v>111.66</v>
      </c>
      <c r="L58" s="237">
        <f>ROUND('Приложение № 2 2017'!D49*0.95,0)</f>
        <v>732</v>
      </c>
      <c r="M58" s="345">
        <v>425</v>
      </c>
      <c r="N58" s="239">
        <f t="shared" si="10"/>
        <v>1.72</v>
      </c>
      <c r="P58" s="307"/>
      <c r="Q58" s="239"/>
    </row>
    <row r="59" spans="1:17" x14ac:dyDescent="0.3">
      <c r="A59" s="240" t="s">
        <v>491</v>
      </c>
      <c r="B59" s="241" t="s">
        <v>452</v>
      </c>
      <c r="C59" s="242" t="s">
        <v>453</v>
      </c>
      <c r="D59" s="247" t="s">
        <v>386</v>
      </c>
      <c r="E59" s="243">
        <f t="shared" si="8"/>
        <v>62.26</v>
      </c>
      <c r="F59" s="303">
        <v>0.35</v>
      </c>
      <c r="G59" s="243">
        <f t="shared" si="3"/>
        <v>21.79</v>
      </c>
      <c r="H59" s="243">
        <f t="shared" si="9"/>
        <v>81.97</v>
      </c>
      <c r="I59" s="243"/>
      <c r="J59" s="243">
        <f t="shared" si="6"/>
        <v>149.15</v>
      </c>
      <c r="K59" s="243">
        <f t="shared" si="7"/>
        <v>26.85</v>
      </c>
      <c r="L59" s="237">
        <f>ROUND('Приложение № 2 2017'!D50*0.95,0)</f>
        <v>176</v>
      </c>
      <c r="M59" s="345">
        <v>100</v>
      </c>
      <c r="N59" s="239">
        <f t="shared" si="10"/>
        <v>1.76</v>
      </c>
      <c r="P59" s="307"/>
      <c r="Q59" s="239"/>
    </row>
    <row r="60" spans="1:17" ht="31.2" x14ac:dyDescent="0.3">
      <c r="A60" s="240" t="s">
        <v>435</v>
      </c>
      <c r="B60" s="241" t="s">
        <v>455</v>
      </c>
      <c r="C60" s="242" t="s">
        <v>456</v>
      </c>
      <c r="D60" s="247" t="s">
        <v>386</v>
      </c>
      <c r="E60" s="243">
        <f t="shared" si="8"/>
        <v>62.26</v>
      </c>
      <c r="F60" s="303">
        <v>0.4</v>
      </c>
      <c r="G60" s="243">
        <f t="shared" si="3"/>
        <v>24.9</v>
      </c>
      <c r="H60" s="243">
        <f t="shared" si="9"/>
        <v>93.67</v>
      </c>
      <c r="I60" s="243"/>
      <c r="J60" s="243">
        <f t="shared" si="6"/>
        <v>169.49</v>
      </c>
      <c r="K60" s="243">
        <f t="shared" si="7"/>
        <v>30.51</v>
      </c>
      <c r="L60" s="237">
        <f>ROUND('Приложение № 2 2017'!D51*0.95,0)</f>
        <v>200</v>
      </c>
      <c r="M60" s="345">
        <v>115</v>
      </c>
      <c r="N60" s="239">
        <f t="shared" si="10"/>
        <v>1.74</v>
      </c>
      <c r="P60" s="307"/>
      <c r="Q60" s="239"/>
    </row>
    <row r="61" spans="1:17" x14ac:dyDescent="0.3">
      <c r="A61" s="240" t="s">
        <v>437</v>
      </c>
      <c r="B61" s="273" t="s">
        <v>407</v>
      </c>
      <c r="C61" s="242" t="s">
        <v>408</v>
      </c>
      <c r="D61" s="247" t="s">
        <v>386</v>
      </c>
      <c r="E61" s="243">
        <f t="shared" si="8"/>
        <v>62.26</v>
      </c>
      <c r="F61" s="303">
        <v>0.18</v>
      </c>
      <c r="G61" s="243">
        <f t="shared" si="3"/>
        <v>11.21</v>
      </c>
      <c r="H61" s="243">
        <f t="shared" si="9"/>
        <v>42.17</v>
      </c>
      <c r="I61" s="243"/>
      <c r="J61" s="243">
        <f t="shared" si="6"/>
        <v>76.27</v>
      </c>
      <c r="K61" s="243">
        <f t="shared" si="7"/>
        <v>13.73</v>
      </c>
      <c r="L61" s="237">
        <f>ROUND('Приложение № 2 2017'!D52*0.95,0)</f>
        <v>90</v>
      </c>
      <c r="M61" s="345">
        <v>50</v>
      </c>
      <c r="N61" s="239">
        <f t="shared" si="10"/>
        <v>1.8</v>
      </c>
      <c r="P61" s="307"/>
      <c r="Q61" s="239"/>
    </row>
    <row r="62" spans="1:17" x14ac:dyDescent="0.3">
      <c r="A62" s="240" t="s">
        <v>494</v>
      </c>
      <c r="B62" s="273" t="s">
        <v>458</v>
      </c>
      <c r="C62" s="242" t="s">
        <v>446</v>
      </c>
      <c r="D62" s="247" t="s">
        <v>386</v>
      </c>
      <c r="E62" s="243">
        <f t="shared" si="8"/>
        <v>62.26</v>
      </c>
      <c r="F62" s="303">
        <v>0.13</v>
      </c>
      <c r="G62" s="243">
        <f t="shared" si="3"/>
        <v>8.09</v>
      </c>
      <c r="H62" s="243">
        <f t="shared" si="9"/>
        <v>30.43</v>
      </c>
      <c r="I62" s="243"/>
      <c r="J62" s="243">
        <f t="shared" si="6"/>
        <v>56.78</v>
      </c>
      <c r="K62" s="243">
        <f t="shared" si="7"/>
        <v>10.220000000000001</v>
      </c>
      <c r="L62" s="237">
        <f>ROUND('Приложение № 2 2017'!D53*0.95,0)</f>
        <v>67</v>
      </c>
      <c r="M62" s="345">
        <v>40</v>
      </c>
      <c r="N62" s="239">
        <f t="shared" si="10"/>
        <v>1.68</v>
      </c>
      <c r="P62" s="307"/>
      <c r="Q62" s="239"/>
    </row>
    <row r="63" spans="1:17" x14ac:dyDescent="0.3">
      <c r="A63" s="240" t="s">
        <v>496</v>
      </c>
      <c r="B63" s="273" t="s">
        <v>460</v>
      </c>
      <c r="C63" s="242" t="s">
        <v>408</v>
      </c>
      <c r="D63" s="247" t="s">
        <v>386</v>
      </c>
      <c r="E63" s="243">
        <f t="shared" si="8"/>
        <v>62.26</v>
      </c>
      <c r="F63" s="303">
        <v>0.13</v>
      </c>
      <c r="G63" s="243">
        <f t="shared" si="3"/>
        <v>8.09</v>
      </c>
      <c r="H63" s="243">
        <f t="shared" si="9"/>
        <v>30.43</v>
      </c>
      <c r="I63" s="243"/>
      <c r="J63" s="243">
        <f t="shared" si="6"/>
        <v>56.78</v>
      </c>
      <c r="K63" s="243">
        <f t="shared" si="7"/>
        <v>10.220000000000001</v>
      </c>
      <c r="L63" s="237">
        <f>ROUND('Приложение № 2 2017'!D54*0.95,0)</f>
        <v>67</v>
      </c>
      <c r="M63" s="345">
        <v>40</v>
      </c>
      <c r="N63" s="239">
        <f t="shared" si="10"/>
        <v>1.68</v>
      </c>
      <c r="P63" s="307"/>
      <c r="Q63" s="239"/>
    </row>
    <row r="64" spans="1:17" x14ac:dyDescent="0.3">
      <c r="A64" s="245" t="s">
        <v>686</v>
      </c>
      <c r="B64" s="246"/>
      <c r="C64" s="247"/>
      <c r="D64" s="278"/>
      <c r="E64" s="297"/>
      <c r="F64" s="298"/>
      <c r="G64" s="297"/>
      <c r="H64" s="297"/>
      <c r="I64" s="243"/>
      <c r="J64" s="243">
        <f t="shared" si="6"/>
        <v>0</v>
      </c>
      <c r="K64" s="243">
        <f t="shared" si="7"/>
        <v>0</v>
      </c>
      <c r="L64" s="237">
        <f>ROUND('Приложение № 2 2017'!D55*0.95,0)</f>
        <v>0</v>
      </c>
      <c r="M64" s="345">
        <v>0</v>
      </c>
      <c r="N64" s="239"/>
      <c r="P64" s="307"/>
      <c r="Q64" s="239"/>
    </row>
    <row r="65" spans="1:17" ht="46.8" x14ac:dyDescent="0.3">
      <c r="A65" s="240" t="s">
        <v>498</v>
      </c>
      <c r="B65" s="248" t="s">
        <v>755</v>
      </c>
      <c r="C65" s="242" t="s">
        <v>756</v>
      </c>
      <c r="D65" s="247" t="s">
        <v>386</v>
      </c>
      <c r="E65" s="243">
        <f t="shared" ref="E65:E96" si="11">$E$15</f>
        <v>62.26</v>
      </c>
      <c r="F65" s="243">
        <v>3</v>
      </c>
      <c r="G65" s="243">
        <f t="shared" ref="G65:G96" si="12">E65*F65</f>
        <v>186.78</v>
      </c>
      <c r="H65" s="243">
        <f t="shared" ref="H65:H96" si="13">G65*3.762</f>
        <v>702.67</v>
      </c>
      <c r="I65" s="243"/>
      <c r="J65" s="243">
        <f t="shared" si="6"/>
        <v>1267.8</v>
      </c>
      <c r="K65" s="243">
        <f t="shared" si="7"/>
        <v>228.2</v>
      </c>
      <c r="L65" s="237">
        <f>ROUND('Приложение № 2 2017'!D56*0.95,0)</f>
        <v>1496</v>
      </c>
      <c r="M65" s="345">
        <v>870</v>
      </c>
      <c r="N65" s="239">
        <f t="shared" ref="N65:N96" si="14">L65/M65</f>
        <v>1.72</v>
      </c>
      <c r="P65" s="307"/>
      <c r="Q65" s="239"/>
    </row>
    <row r="66" spans="1:17" s="302" customFormat="1" ht="31.2" x14ac:dyDescent="0.3">
      <c r="A66" s="251" t="s">
        <v>269</v>
      </c>
      <c r="B66" s="252" t="s">
        <v>270</v>
      </c>
      <c r="C66" s="299" t="s">
        <v>756</v>
      </c>
      <c r="D66" s="300" t="s">
        <v>386</v>
      </c>
      <c r="E66" s="254">
        <f t="shared" si="11"/>
        <v>62.26</v>
      </c>
      <c r="F66" s="254">
        <v>1.8</v>
      </c>
      <c r="G66" s="254">
        <f t="shared" si="12"/>
        <v>112.07</v>
      </c>
      <c r="H66" s="254">
        <f t="shared" si="13"/>
        <v>421.61</v>
      </c>
      <c r="I66" s="254"/>
      <c r="J66" s="254">
        <f t="shared" si="6"/>
        <v>761.02</v>
      </c>
      <c r="K66" s="254">
        <f t="shared" si="7"/>
        <v>136.97999999999999</v>
      </c>
      <c r="L66" s="237">
        <f>ROUND('Приложение № 2 2017'!D57*0.95,0)</f>
        <v>898</v>
      </c>
      <c r="M66" s="346">
        <v>520</v>
      </c>
      <c r="N66" s="239">
        <f t="shared" si="14"/>
        <v>1.73</v>
      </c>
      <c r="P66" s="347"/>
      <c r="Q66" s="348"/>
    </row>
    <row r="67" spans="1:17" ht="31.2" x14ac:dyDescent="0.3">
      <c r="A67" s="240" t="s">
        <v>499</v>
      </c>
      <c r="B67" s="248" t="s">
        <v>757</v>
      </c>
      <c r="C67" s="242" t="s">
        <v>391</v>
      </c>
      <c r="D67" s="247" t="s">
        <v>386</v>
      </c>
      <c r="E67" s="243">
        <f t="shared" si="11"/>
        <v>62.26</v>
      </c>
      <c r="F67" s="243">
        <v>1.2</v>
      </c>
      <c r="G67" s="243">
        <f t="shared" si="12"/>
        <v>74.709999999999994</v>
      </c>
      <c r="H67" s="243">
        <f t="shared" si="13"/>
        <v>281.06</v>
      </c>
      <c r="I67" s="243"/>
      <c r="J67" s="243">
        <f t="shared" si="6"/>
        <v>507.63</v>
      </c>
      <c r="K67" s="243">
        <f t="shared" si="7"/>
        <v>91.37</v>
      </c>
      <c r="L67" s="237">
        <f>ROUND('Приложение № 2 2017'!D58*0.95,0)</f>
        <v>599</v>
      </c>
      <c r="M67" s="345">
        <v>350</v>
      </c>
      <c r="N67" s="239">
        <f t="shared" si="14"/>
        <v>1.71</v>
      </c>
      <c r="P67" s="307"/>
      <c r="Q67" s="239"/>
    </row>
    <row r="68" spans="1:17" x14ac:dyDescent="0.3">
      <c r="A68" s="240" t="s">
        <v>501</v>
      </c>
      <c r="B68" s="248" t="s">
        <v>727</v>
      </c>
      <c r="C68" s="242"/>
      <c r="D68" s="247" t="s">
        <v>386</v>
      </c>
      <c r="E68" s="243">
        <f t="shared" si="11"/>
        <v>62.26</v>
      </c>
      <c r="F68" s="243">
        <v>0.5</v>
      </c>
      <c r="G68" s="243">
        <f t="shared" si="12"/>
        <v>31.13</v>
      </c>
      <c r="H68" s="243">
        <f t="shared" si="13"/>
        <v>117.11</v>
      </c>
      <c r="I68" s="243"/>
      <c r="J68" s="243">
        <f t="shared" si="6"/>
        <v>209.32</v>
      </c>
      <c r="K68" s="243">
        <f t="shared" si="7"/>
        <v>37.68</v>
      </c>
      <c r="L68" s="237">
        <f>ROUND('Приложение № 2 2017'!D59*0.95,0)</f>
        <v>247</v>
      </c>
      <c r="M68" s="345">
        <v>145</v>
      </c>
      <c r="N68" s="239">
        <f t="shared" si="14"/>
        <v>1.7</v>
      </c>
      <c r="P68" s="307"/>
      <c r="Q68" s="239"/>
    </row>
    <row r="69" spans="1:17" x14ac:dyDescent="0.3">
      <c r="A69" s="240" t="s">
        <v>56</v>
      </c>
      <c r="B69" s="248" t="s">
        <v>58</v>
      </c>
      <c r="C69" s="242" t="s">
        <v>440</v>
      </c>
      <c r="D69" s="247" t="s">
        <v>386</v>
      </c>
      <c r="E69" s="243">
        <f t="shared" si="11"/>
        <v>62.26</v>
      </c>
      <c r="F69" s="243">
        <v>0.25</v>
      </c>
      <c r="G69" s="243">
        <f t="shared" si="12"/>
        <v>15.57</v>
      </c>
      <c r="H69" s="243">
        <f t="shared" si="13"/>
        <v>58.57</v>
      </c>
      <c r="I69" s="243"/>
      <c r="J69" s="243">
        <f t="shared" si="6"/>
        <v>105.08</v>
      </c>
      <c r="K69" s="243">
        <f t="shared" si="7"/>
        <v>18.920000000000002</v>
      </c>
      <c r="L69" s="237">
        <f>ROUND('Приложение № 2 2017'!D60*0.95,0)</f>
        <v>124</v>
      </c>
      <c r="M69" s="345">
        <v>75</v>
      </c>
      <c r="N69" s="239">
        <f t="shared" si="14"/>
        <v>1.65</v>
      </c>
      <c r="P69" s="307"/>
      <c r="Q69" s="239"/>
    </row>
    <row r="70" spans="1:17" x14ac:dyDescent="0.3">
      <c r="A70" s="240" t="s">
        <v>57</v>
      </c>
      <c r="B70" s="248" t="s">
        <v>59</v>
      </c>
      <c r="C70" s="242" t="s">
        <v>440</v>
      </c>
      <c r="D70" s="247" t="s">
        <v>386</v>
      </c>
      <c r="E70" s="243">
        <f t="shared" si="11"/>
        <v>62.26</v>
      </c>
      <c r="F70" s="243">
        <v>0.25</v>
      </c>
      <c r="G70" s="243">
        <f t="shared" si="12"/>
        <v>15.57</v>
      </c>
      <c r="H70" s="243">
        <f t="shared" si="13"/>
        <v>58.57</v>
      </c>
      <c r="I70" s="243"/>
      <c r="J70" s="243">
        <f t="shared" si="6"/>
        <v>105.08</v>
      </c>
      <c r="K70" s="243">
        <f t="shared" si="7"/>
        <v>18.920000000000002</v>
      </c>
      <c r="L70" s="237">
        <f>ROUND('Приложение № 2 2017'!D61*0.95,0)</f>
        <v>124</v>
      </c>
      <c r="M70" s="345">
        <v>75</v>
      </c>
      <c r="N70" s="239">
        <f t="shared" si="14"/>
        <v>1.65</v>
      </c>
      <c r="P70" s="307"/>
      <c r="Q70" s="239"/>
    </row>
    <row r="71" spans="1:17" x14ac:dyDescent="0.3">
      <c r="A71" s="240" t="s">
        <v>502</v>
      </c>
      <c r="B71" s="248" t="s">
        <v>767</v>
      </c>
      <c r="C71" s="242" t="s">
        <v>391</v>
      </c>
      <c r="D71" s="247" t="s">
        <v>386</v>
      </c>
      <c r="E71" s="243">
        <f t="shared" si="11"/>
        <v>62.26</v>
      </c>
      <c r="F71" s="243">
        <v>1.1100000000000001</v>
      </c>
      <c r="G71" s="243">
        <f t="shared" si="12"/>
        <v>69.11</v>
      </c>
      <c r="H71" s="243">
        <f t="shared" si="13"/>
        <v>259.99</v>
      </c>
      <c r="I71" s="243"/>
      <c r="J71" s="243">
        <f t="shared" si="6"/>
        <v>466.95</v>
      </c>
      <c r="K71" s="243">
        <f t="shared" si="7"/>
        <v>84.05</v>
      </c>
      <c r="L71" s="237">
        <f>ROUND('Приложение № 2 2017'!D62*0.95,0)</f>
        <v>551</v>
      </c>
      <c r="M71" s="345">
        <v>320</v>
      </c>
      <c r="N71" s="239">
        <f t="shared" si="14"/>
        <v>1.72</v>
      </c>
      <c r="P71" s="307"/>
      <c r="Q71" s="239"/>
    </row>
    <row r="72" spans="1:17" x14ac:dyDescent="0.3">
      <c r="A72" s="240" t="s">
        <v>504</v>
      </c>
      <c r="B72" s="248" t="s">
        <v>769</v>
      </c>
      <c r="C72" s="242" t="s">
        <v>391</v>
      </c>
      <c r="D72" s="247" t="s">
        <v>386</v>
      </c>
      <c r="E72" s="243">
        <f t="shared" si="11"/>
        <v>62.26</v>
      </c>
      <c r="F72" s="243">
        <v>0.4</v>
      </c>
      <c r="G72" s="243">
        <f t="shared" si="12"/>
        <v>24.9</v>
      </c>
      <c r="H72" s="243">
        <f t="shared" si="13"/>
        <v>93.67</v>
      </c>
      <c r="I72" s="243"/>
      <c r="J72" s="243">
        <f t="shared" si="6"/>
        <v>169.49</v>
      </c>
      <c r="K72" s="243">
        <f t="shared" si="7"/>
        <v>30.51</v>
      </c>
      <c r="L72" s="237">
        <f>ROUND('Приложение № 2 2017'!D63*0.95,0)</f>
        <v>200</v>
      </c>
      <c r="M72" s="345">
        <v>115</v>
      </c>
      <c r="N72" s="239">
        <f t="shared" si="14"/>
        <v>1.74</v>
      </c>
      <c r="P72" s="307"/>
      <c r="Q72" s="239"/>
    </row>
    <row r="73" spans="1:17" x14ac:dyDescent="0.3">
      <c r="A73" s="240" t="s">
        <v>505</v>
      </c>
      <c r="B73" s="248" t="s">
        <v>771</v>
      </c>
      <c r="C73" s="242" t="s">
        <v>391</v>
      </c>
      <c r="D73" s="247" t="s">
        <v>386</v>
      </c>
      <c r="E73" s="243">
        <f t="shared" si="11"/>
        <v>62.26</v>
      </c>
      <c r="F73" s="243">
        <v>0.71</v>
      </c>
      <c r="G73" s="243">
        <f t="shared" si="12"/>
        <v>44.2</v>
      </c>
      <c r="H73" s="243">
        <f t="shared" si="13"/>
        <v>166.28</v>
      </c>
      <c r="I73" s="243"/>
      <c r="J73" s="243">
        <f t="shared" si="6"/>
        <v>298.31</v>
      </c>
      <c r="K73" s="243">
        <f t="shared" si="7"/>
        <v>53.69</v>
      </c>
      <c r="L73" s="237">
        <f>ROUND('Приложение № 2 2017'!D64*0.95,0)</f>
        <v>352</v>
      </c>
      <c r="M73" s="345">
        <v>205</v>
      </c>
      <c r="N73" s="239">
        <f t="shared" si="14"/>
        <v>1.72</v>
      </c>
      <c r="P73" s="307"/>
      <c r="Q73" s="239"/>
    </row>
    <row r="74" spans="1:17" x14ac:dyDescent="0.3">
      <c r="A74" s="240" t="s">
        <v>506</v>
      </c>
      <c r="B74" s="248" t="s">
        <v>729</v>
      </c>
      <c r="C74" s="242" t="s">
        <v>394</v>
      </c>
      <c r="D74" s="247" t="s">
        <v>386</v>
      </c>
      <c r="E74" s="243">
        <f t="shared" si="11"/>
        <v>62.26</v>
      </c>
      <c r="F74" s="243">
        <v>0.32</v>
      </c>
      <c r="G74" s="243">
        <f t="shared" si="12"/>
        <v>19.920000000000002</v>
      </c>
      <c r="H74" s="243">
        <f t="shared" si="13"/>
        <v>74.94</v>
      </c>
      <c r="I74" s="243"/>
      <c r="J74" s="243">
        <f t="shared" si="6"/>
        <v>137.29</v>
      </c>
      <c r="K74" s="243">
        <f t="shared" si="7"/>
        <v>24.71</v>
      </c>
      <c r="L74" s="237">
        <f>ROUND('Приложение № 2 2017'!D65*0.95,0)</f>
        <v>162</v>
      </c>
      <c r="M74" s="345">
        <v>95</v>
      </c>
      <c r="N74" s="239">
        <f t="shared" si="14"/>
        <v>1.71</v>
      </c>
      <c r="P74" s="307"/>
      <c r="Q74" s="239"/>
    </row>
    <row r="75" spans="1:17" x14ac:dyDescent="0.3">
      <c r="A75" s="240" t="s">
        <v>60</v>
      </c>
      <c r="B75" s="248" t="s">
        <v>773</v>
      </c>
      <c r="C75" s="242" t="s">
        <v>394</v>
      </c>
      <c r="D75" s="247" t="s">
        <v>386</v>
      </c>
      <c r="E75" s="243">
        <f t="shared" si="11"/>
        <v>62.26</v>
      </c>
      <c r="F75" s="243">
        <v>0.16</v>
      </c>
      <c r="G75" s="243">
        <f t="shared" si="12"/>
        <v>9.9600000000000009</v>
      </c>
      <c r="H75" s="243">
        <f t="shared" si="13"/>
        <v>37.47</v>
      </c>
      <c r="I75" s="243"/>
      <c r="J75" s="243">
        <f t="shared" si="6"/>
        <v>68.64</v>
      </c>
      <c r="K75" s="243">
        <f t="shared" si="7"/>
        <v>12.36</v>
      </c>
      <c r="L75" s="237">
        <f>ROUND('Приложение № 2 2017'!D66*0.95,0)</f>
        <v>81</v>
      </c>
      <c r="M75" s="345">
        <v>45</v>
      </c>
      <c r="N75" s="239">
        <f t="shared" si="14"/>
        <v>1.8</v>
      </c>
      <c r="P75" s="307"/>
      <c r="Q75" s="239"/>
    </row>
    <row r="76" spans="1:17" x14ac:dyDescent="0.3">
      <c r="A76" s="240" t="s">
        <v>61</v>
      </c>
      <c r="B76" s="248" t="s">
        <v>775</v>
      </c>
      <c r="C76" s="242" t="s">
        <v>394</v>
      </c>
      <c r="D76" s="247" t="s">
        <v>386</v>
      </c>
      <c r="E76" s="243">
        <f t="shared" si="11"/>
        <v>62.26</v>
      </c>
      <c r="F76" s="243">
        <v>0.16</v>
      </c>
      <c r="G76" s="243">
        <f t="shared" si="12"/>
        <v>9.9600000000000009</v>
      </c>
      <c r="H76" s="243">
        <f t="shared" si="13"/>
        <v>37.47</v>
      </c>
      <c r="I76" s="243"/>
      <c r="J76" s="243">
        <f t="shared" si="6"/>
        <v>68.64</v>
      </c>
      <c r="K76" s="243">
        <f t="shared" si="7"/>
        <v>12.36</v>
      </c>
      <c r="L76" s="237">
        <f>ROUND('Приложение № 2 2017'!D67*0.95,0)</f>
        <v>81</v>
      </c>
      <c r="M76" s="345">
        <v>45</v>
      </c>
      <c r="N76" s="239">
        <f t="shared" si="14"/>
        <v>1.8</v>
      </c>
      <c r="P76" s="307"/>
      <c r="Q76" s="239"/>
    </row>
    <row r="77" spans="1:17" ht="31.2" x14ac:dyDescent="0.3">
      <c r="A77" s="240" t="s">
        <v>409</v>
      </c>
      <c r="B77" s="248" t="s">
        <v>303</v>
      </c>
      <c r="C77" s="242" t="s">
        <v>391</v>
      </c>
      <c r="D77" s="247" t="s">
        <v>386</v>
      </c>
      <c r="E77" s="243">
        <f t="shared" si="11"/>
        <v>62.26</v>
      </c>
      <c r="F77" s="243">
        <v>0.6</v>
      </c>
      <c r="G77" s="243">
        <f t="shared" si="12"/>
        <v>37.36</v>
      </c>
      <c r="H77" s="243">
        <f t="shared" si="13"/>
        <v>140.55000000000001</v>
      </c>
      <c r="I77" s="243"/>
      <c r="J77" s="243">
        <f t="shared" si="6"/>
        <v>253.39</v>
      </c>
      <c r="K77" s="243">
        <f t="shared" si="7"/>
        <v>45.61</v>
      </c>
      <c r="L77" s="237">
        <f>ROUND('Приложение № 2 2017'!D68*0.95,0)</f>
        <v>299</v>
      </c>
      <c r="M77" s="345">
        <v>175</v>
      </c>
      <c r="N77" s="239">
        <f t="shared" si="14"/>
        <v>1.71</v>
      </c>
      <c r="P77" s="307"/>
      <c r="Q77" s="239"/>
    </row>
    <row r="78" spans="1:17" ht="31.2" x14ac:dyDescent="0.3">
      <c r="A78" s="240" t="s">
        <v>441</v>
      </c>
      <c r="B78" s="248" t="s">
        <v>304</v>
      </c>
      <c r="C78" s="242" t="s">
        <v>391</v>
      </c>
      <c r="D78" s="247" t="s">
        <v>386</v>
      </c>
      <c r="E78" s="243">
        <f t="shared" si="11"/>
        <v>62.26</v>
      </c>
      <c r="F78" s="243">
        <v>0.3</v>
      </c>
      <c r="G78" s="243">
        <f t="shared" si="12"/>
        <v>18.68</v>
      </c>
      <c r="H78" s="243">
        <f t="shared" si="13"/>
        <v>70.27</v>
      </c>
      <c r="I78" s="243"/>
      <c r="J78" s="243">
        <f t="shared" si="6"/>
        <v>124.58</v>
      </c>
      <c r="K78" s="243">
        <f t="shared" si="7"/>
        <v>22.42</v>
      </c>
      <c r="L78" s="237">
        <f>ROUND('Приложение № 2 2017'!D69*0.95,0)</f>
        <v>147</v>
      </c>
      <c r="M78" s="345">
        <v>85</v>
      </c>
      <c r="N78" s="239">
        <f t="shared" si="14"/>
        <v>1.73</v>
      </c>
      <c r="P78" s="307"/>
      <c r="Q78" s="239"/>
    </row>
    <row r="79" spans="1:17" ht="31.2" x14ac:dyDescent="0.3">
      <c r="A79" s="240" t="s">
        <v>444</v>
      </c>
      <c r="B79" s="248" t="s">
        <v>313</v>
      </c>
      <c r="C79" s="242" t="s">
        <v>391</v>
      </c>
      <c r="D79" s="247" t="s">
        <v>386</v>
      </c>
      <c r="E79" s="243">
        <f t="shared" si="11"/>
        <v>62.26</v>
      </c>
      <c r="F79" s="243">
        <v>0.3</v>
      </c>
      <c r="G79" s="243">
        <f t="shared" si="12"/>
        <v>18.68</v>
      </c>
      <c r="H79" s="243">
        <f t="shared" si="13"/>
        <v>70.27</v>
      </c>
      <c r="I79" s="243"/>
      <c r="J79" s="243">
        <f t="shared" si="6"/>
        <v>124.58</v>
      </c>
      <c r="K79" s="243">
        <f t="shared" si="7"/>
        <v>22.42</v>
      </c>
      <c r="L79" s="237">
        <f>ROUND('Приложение № 2 2017'!D70*0.95,0)</f>
        <v>147</v>
      </c>
      <c r="M79" s="345">
        <v>85</v>
      </c>
      <c r="N79" s="239">
        <f t="shared" si="14"/>
        <v>1.73</v>
      </c>
      <c r="P79" s="307"/>
      <c r="Q79" s="239"/>
    </row>
    <row r="80" spans="1:17" x14ac:dyDescent="0.3">
      <c r="A80" s="240" t="s">
        <v>464</v>
      </c>
      <c r="B80" s="248" t="s">
        <v>317</v>
      </c>
      <c r="C80" s="242" t="s">
        <v>391</v>
      </c>
      <c r="D80" s="247" t="s">
        <v>386</v>
      </c>
      <c r="E80" s="243">
        <f t="shared" si="11"/>
        <v>62.26</v>
      </c>
      <c r="F80" s="243">
        <v>0.33</v>
      </c>
      <c r="G80" s="243">
        <f t="shared" si="12"/>
        <v>20.55</v>
      </c>
      <c r="H80" s="243">
        <f t="shared" si="13"/>
        <v>77.31</v>
      </c>
      <c r="I80" s="243"/>
      <c r="J80" s="243">
        <f t="shared" si="6"/>
        <v>144.91999999999999</v>
      </c>
      <c r="K80" s="243">
        <f t="shared" si="7"/>
        <v>26.08</v>
      </c>
      <c r="L80" s="237">
        <f>ROUND('Приложение № 2 2017'!D71*0.95,0)</f>
        <v>171</v>
      </c>
      <c r="M80" s="345">
        <v>95</v>
      </c>
      <c r="N80" s="239">
        <f t="shared" si="14"/>
        <v>1.8</v>
      </c>
      <c r="P80" s="307"/>
      <c r="Q80" s="239"/>
    </row>
    <row r="81" spans="1:17" x14ac:dyDescent="0.3">
      <c r="A81" s="240" t="s">
        <v>320</v>
      </c>
      <c r="B81" s="248" t="s">
        <v>318</v>
      </c>
      <c r="C81" s="242"/>
      <c r="D81" s="247" t="s">
        <v>386</v>
      </c>
      <c r="E81" s="243">
        <f t="shared" si="11"/>
        <v>62.26</v>
      </c>
      <c r="F81" s="243">
        <v>0.17</v>
      </c>
      <c r="G81" s="243">
        <f t="shared" si="12"/>
        <v>10.58</v>
      </c>
      <c r="H81" s="243">
        <f t="shared" si="13"/>
        <v>39.799999999999997</v>
      </c>
      <c r="I81" s="243"/>
      <c r="J81" s="243">
        <f t="shared" ref="J81:J112" si="15">L81-K81</f>
        <v>72.88</v>
      </c>
      <c r="K81" s="243">
        <f t="shared" ref="K81:K112" si="16">L81/1.18*0.18</f>
        <v>13.12</v>
      </c>
      <c r="L81" s="237">
        <f>ROUND('Приложение № 2 2017'!D72*0.95,0)</f>
        <v>86</v>
      </c>
      <c r="M81" s="345">
        <v>50</v>
      </c>
      <c r="N81" s="239">
        <f t="shared" si="14"/>
        <v>1.72</v>
      </c>
      <c r="P81" s="307"/>
      <c r="Q81" s="239"/>
    </row>
    <row r="82" spans="1:17" x14ac:dyDescent="0.3">
      <c r="A82" s="240" t="s">
        <v>321</v>
      </c>
      <c r="B82" s="248" t="s">
        <v>319</v>
      </c>
      <c r="C82" s="242"/>
      <c r="D82" s="247" t="s">
        <v>386</v>
      </c>
      <c r="E82" s="243">
        <f t="shared" si="11"/>
        <v>62.26</v>
      </c>
      <c r="F82" s="243">
        <v>0.17</v>
      </c>
      <c r="G82" s="243">
        <f t="shared" si="12"/>
        <v>10.58</v>
      </c>
      <c r="H82" s="243">
        <f t="shared" si="13"/>
        <v>39.799999999999997</v>
      </c>
      <c r="I82" s="243"/>
      <c r="J82" s="243">
        <f t="shared" si="15"/>
        <v>72.88</v>
      </c>
      <c r="K82" s="243">
        <f t="shared" si="16"/>
        <v>13.12</v>
      </c>
      <c r="L82" s="237">
        <f>ROUND('Приложение № 2 2017'!D73*0.95,0)</f>
        <v>86</v>
      </c>
      <c r="M82" s="345">
        <v>50</v>
      </c>
      <c r="N82" s="239">
        <f t="shared" si="14"/>
        <v>1.72</v>
      </c>
      <c r="P82" s="307"/>
      <c r="Q82" s="239"/>
    </row>
    <row r="83" spans="1:17" x14ac:dyDescent="0.3">
      <c r="A83" s="240" t="s">
        <v>676</v>
      </c>
      <c r="B83" s="248" t="s">
        <v>780</v>
      </c>
      <c r="C83" s="242" t="s">
        <v>781</v>
      </c>
      <c r="D83" s="247" t="s">
        <v>386</v>
      </c>
      <c r="E83" s="243">
        <f t="shared" si="11"/>
        <v>62.26</v>
      </c>
      <c r="F83" s="243">
        <v>1</v>
      </c>
      <c r="G83" s="243">
        <f t="shared" si="12"/>
        <v>62.26</v>
      </c>
      <c r="H83" s="243">
        <f t="shared" si="13"/>
        <v>234.22</v>
      </c>
      <c r="I83" s="243"/>
      <c r="J83" s="243">
        <f t="shared" si="15"/>
        <v>422.88</v>
      </c>
      <c r="K83" s="243">
        <f t="shared" si="16"/>
        <v>76.12</v>
      </c>
      <c r="L83" s="237">
        <f>ROUND('Приложение № 2 2017'!D74*0.95,0)</f>
        <v>499</v>
      </c>
      <c r="M83" s="345">
        <v>290</v>
      </c>
      <c r="N83" s="239">
        <f t="shared" si="14"/>
        <v>1.72</v>
      </c>
      <c r="P83" s="307"/>
      <c r="Q83" s="239"/>
    </row>
    <row r="84" spans="1:17" x14ac:dyDescent="0.3">
      <c r="A84" s="240" t="s">
        <v>678</v>
      </c>
      <c r="B84" s="248" t="s">
        <v>785</v>
      </c>
      <c r="C84" s="242" t="s">
        <v>426</v>
      </c>
      <c r="D84" s="247" t="s">
        <v>386</v>
      </c>
      <c r="E84" s="243">
        <f t="shared" si="11"/>
        <v>62.26</v>
      </c>
      <c r="F84" s="243">
        <v>0.6</v>
      </c>
      <c r="G84" s="243">
        <f t="shared" si="12"/>
        <v>37.36</v>
      </c>
      <c r="H84" s="243">
        <f t="shared" si="13"/>
        <v>140.55000000000001</v>
      </c>
      <c r="I84" s="243"/>
      <c r="J84" s="243">
        <f t="shared" si="15"/>
        <v>253.39</v>
      </c>
      <c r="K84" s="243">
        <f t="shared" si="16"/>
        <v>45.61</v>
      </c>
      <c r="L84" s="237">
        <f>ROUND('Приложение № 2 2017'!D75*0.95,0)</f>
        <v>299</v>
      </c>
      <c r="M84" s="345">
        <v>175</v>
      </c>
      <c r="N84" s="239">
        <f t="shared" si="14"/>
        <v>1.71</v>
      </c>
      <c r="P84" s="307"/>
      <c r="Q84" s="239"/>
    </row>
    <row r="85" spans="1:17" x14ac:dyDescent="0.3">
      <c r="A85" s="240" t="s">
        <v>467</v>
      </c>
      <c r="B85" s="248" t="s">
        <v>731</v>
      </c>
      <c r="C85" s="242" t="s">
        <v>503</v>
      </c>
      <c r="D85" s="247" t="s">
        <v>386</v>
      </c>
      <c r="E85" s="243">
        <f t="shared" si="11"/>
        <v>62.26</v>
      </c>
      <c r="F85" s="243">
        <v>0.75</v>
      </c>
      <c r="G85" s="243">
        <f t="shared" si="12"/>
        <v>46.7</v>
      </c>
      <c r="H85" s="243">
        <f t="shared" si="13"/>
        <v>175.69</v>
      </c>
      <c r="I85" s="243"/>
      <c r="J85" s="243">
        <f t="shared" si="15"/>
        <v>317.8</v>
      </c>
      <c r="K85" s="243">
        <f t="shared" si="16"/>
        <v>57.2</v>
      </c>
      <c r="L85" s="237">
        <f>ROUND('Приложение № 2 2017'!D76*0.95,0)</f>
        <v>375</v>
      </c>
      <c r="M85" s="345">
        <v>220</v>
      </c>
      <c r="N85" s="239">
        <f t="shared" si="14"/>
        <v>1.7</v>
      </c>
      <c r="P85" s="307"/>
      <c r="Q85" s="239"/>
    </row>
    <row r="86" spans="1:17" s="302" customFormat="1" x14ac:dyDescent="0.3">
      <c r="A86" s="251" t="s">
        <v>681</v>
      </c>
      <c r="B86" s="252" t="s">
        <v>239</v>
      </c>
      <c r="C86" s="299" t="s">
        <v>733</v>
      </c>
      <c r="D86" s="300" t="s">
        <v>386</v>
      </c>
      <c r="E86" s="254">
        <f t="shared" si="11"/>
        <v>62.26</v>
      </c>
      <c r="F86" s="254">
        <v>0.24</v>
      </c>
      <c r="G86" s="254">
        <f t="shared" si="12"/>
        <v>14.94</v>
      </c>
      <c r="H86" s="254">
        <f t="shared" si="13"/>
        <v>56.2</v>
      </c>
      <c r="I86" s="254"/>
      <c r="J86" s="254">
        <f t="shared" si="15"/>
        <v>100.85</v>
      </c>
      <c r="K86" s="254">
        <f t="shared" si="16"/>
        <v>18.149999999999999</v>
      </c>
      <c r="L86" s="237">
        <f>ROUND('Приложение № 2 2017'!D77*0.95,0)</f>
        <v>119</v>
      </c>
      <c r="M86" s="346">
        <v>70</v>
      </c>
      <c r="N86" s="239">
        <f t="shared" si="14"/>
        <v>1.7</v>
      </c>
      <c r="P86" s="347"/>
      <c r="Q86" s="348"/>
    </row>
    <row r="87" spans="1:17" x14ac:dyDescent="0.3">
      <c r="A87" s="240" t="s">
        <v>682</v>
      </c>
      <c r="B87" s="248" t="s">
        <v>690</v>
      </c>
      <c r="C87" s="242" t="s">
        <v>394</v>
      </c>
      <c r="D87" s="247" t="s">
        <v>386</v>
      </c>
      <c r="E87" s="243">
        <f t="shared" si="11"/>
        <v>62.26</v>
      </c>
      <c r="F87" s="243">
        <v>0.2</v>
      </c>
      <c r="G87" s="243">
        <f t="shared" si="12"/>
        <v>12.45</v>
      </c>
      <c r="H87" s="243">
        <f t="shared" si="13"/>
        <v>46.84</v>
      </c>
      <c r="I87" s="243"/>
      <c r="J87" s="243">
        <f t="shared" si="15"/>
        <v>84.75</v>
      </c>
      <c r="K87" s="243">
        <f t="shared" si="16"/>
        <v>15.25</v>
      </c>
      <c r="L87" s="237">
        <f>ROUND('Приложение № 2 2017'!D78*0.95,0)</f>
        <v>100</v>
      </c>
      <c r="M87" s="345">
        <v>60</v>
      </c>
      <c r="N87" s="239">
        <f t="shared" si="14"/>
        <v>1.67</v>
      </c>
      <c r="P87" s="307"/>
      <c r="Q87" s="239"/>
    </row>
    <row r="88" spans="1:17" x14ac:dyDescent="0.3">
      <c r="A88" s="240" t="s">
        <v>683</v>
      </c>
      <c r="B88" s="248" t="s">
        <v>692</v>
      </c>
      <c r="C88" s="242" t="s">
        <v>693</v>
      </c>
      <c r="D88" s="247" t="s">
        <v>386</v>
      </c>
      <c r="E88" s="243">
        <f t="shared" si="11"/>
        <v>62.26</v>
      </c>
      <c r="F88" s="243">
        <v>0.65</v>
      </c>
      <c r="G88" s="243">
        <f t="shared" si="12"/>
        <v>40.47</v>
      </c>
      <c r="H88" s="243">
        <f t="shared" si="13"/>
        <v>152.25</v>
      </c>
      <c r="I88" s="243"/>
      <c r="J88" s="243">
        <f t="shared" si="15"/>
        <v>273.73</v>
      </c>
      <c r="K88" s="243">
        <f t="shared" si="16"/>
        <v>49.27</v>
      </c>
      <c r="L88" s="237">
        <f>ROUND('Приложение № 2 2017'!D79*0.95,0)</f>
        <v>323</v>
      </c>
      <c r="M88" s="345">
        <v>190</v>
      </c>
      <c r="N88" s="239">
        <f t="shared" si="14"/>
        <v>1.7</v>
      </c>
      <c r="P88" s="307"/>
      <c r="Q88" s="239"/>
    </row>
    <row r="89" spans="1:17" x14ac:dyDescent="0.3">
      <c r="A89" s="240" t="s">
        <v>450</v>
      </c>
      <c r="B89" s="248" t="s">
        <v>735</v>
      </c>
      <c r="C89" s="242" t="s">
        <v>736</v>
      </c>
      <c r="D89" s="247" t="s">
        <v>386</v>
      </c>
      <c r="E89" s="243">
        <f t="shared" si="11"/>
        <v>62.26</v>
      </c>
      <c r="F89" s="243">
        <v>0.7</v>
      </c>
      <c r="G89" s="243">
        <f t="shared" si="12"/>
        <v>43.58</v>
      </c>
      <c r="H89" s="243">
        <f t="shared" si="13"/>
        <v>163.95</v>
      </c>
      <c r="I89" s="243"/>
      <c r="J89" s="243">
        <f t="shared" si="15"/>
        <v>294.07</v>
      </c>
      <c r="K89" s="243">
        <f t="shared" si="16"/>
        <v>52.93</v>
      </c>
      <c r="L89" s="237">
        <f>ROUND('Приложение № 2 2017'!D80*0.95,0)</f>
        <v>347</v>
      </c>
      <c r="M89" s="345">
        <v>205</v>
      </c>
      <c r="N89" s="239">
        <f t="shared" si="14"/>
        <v>1.69</v>
      </c>
      <c r="P89" s="307"/>
      <c r="Q89" s="239"/>
    </row>
    <row r="90" spans="1:17" x14ac:dyDescent="0.3">
      <c r="A90" s="240" t="s">
        <v>454</v>
      </c>
      <c r="B90" s="248" t="s">
        <v>787</v>
      </c>
      <c r="C90" s="242" t="s">
        <v>391</v>
      </c>
      <c r="D90" s="247" t="s">
        <v>386</v>
      </c>
      <c r="E90" s="243">
        <f t="shared" si="11"/>
        <v>62.26</v>
      </c>
      <c r="F90" s="243">
        <v>0.35</v>
      </c>
      <c r="G90" s="243">
        <f t="shared" si="12"/>
        <v>21.79</v>
      </c>
      <c r="H90" s="243">
        <f t="shared" si="13"/>
        <v>81.97</v>
      </c>
      <c r="I90" s="243"/>
      <c r="J90" s="243">
        <f t="shared" si="15"/>
        <v>149.15</v>
      </c>
      <c r="K90" s="243">
        <f t="shared" si="16"/>
        <v>26.85</v>
      </c>
      <c r="L90" s="237">
        <f>ROUND('Приложение № 2 2017'!D81*0.95,0)</f>
        <v>176</v>
      </c>
      <c r="M90" s="345">
        <v>100</v>
      </c>
      <c r="N90" s="239">
        <f t="shared" si="14"/>
        <v>1.76</v>
      </c>
      <c r="P90" s="307"/>
      <c r="Q90" s="239"/>
    </row>
    <row r="91" spans="1:17" x14ac:dyDescent="0.3">
      <c r="A91" s="240" t="s">
        <v>684</v>
      </c>
      <c r="B91" s="248" t="s">
        <v>789</v>
      </c>
      <c r="C91" s="242" t="s">
        <v>391</v>
      </c>
      <c r="D91" s="247" t="s">
        <v>386</v>
      </c>
      <c r="E91" s="243">
        <f t="shared" si="11"/>
        <v>62.26</v>
      </c>
      <c r="F91" s="243">
        <v>0.35</v>
      </c>
      <c r="G91" s="243">
        <f t="shared" si="12"/>
        <v>21.79</v>
      </c>
      <c r="H91" s="243">
        <f t="shared" si="13"/>
        <v>81.97</v>
      </c>
      <c r="I91" s="243"/>
      <c r="J91" s="243">
        <f t="shared" si="15"/>
        <v>149.15</v>
      </c>
      <c r="K91" s="243">
        <f t="shared" si="16"/>
        <v>26.85</v>
      </c>
      <c r="L91" s="237">
        <f>ROUND('Приложение № 2 2017'!D82*0.95,0)</f>
        <v>176</v>
      </c>
      <c r="M91" s="345">
        <v>100</v>
      </c>
      <c r="N91" s="239">
        <f t="shared" si="14"/>
        <v>1.76</v>
      </c>
      <c r="P91" s="307"/>
      <c r="Q91" s="239"/>
    </row>
    <row r="92" spans="1:17" s="302" customFormat="1" ht="31.2" x14ac:dyDescent="0.3">
      <c r="A92" s="251" t="s">
        <v>405</v>
      </c>
      <c r="B92" s="252" t="s">
        <v>892</v>
      </c>
      <c r="C92" s="299" t="s">
        <v>394</v>
      </c>
      <c r="D92" s="300" t="s">
        <v>386</v>
      </c>
      <c r="E92" s="254">
        <f t="shared" si="11"/>
        <v>62.26</v>
      </c>
      <c r="F92" s="254">
        <v>2</v>
      </c>
      <c r="G92" s="254">
        <f t="shared" si="12"/>
        <v>124.52</v>
      </c>
      <c r="H92" s="254">
        <f t="shared" si="13"/>
        <v>468.44</v>
      </c>
      <c r="I92" s="254"/>
      <c r="J92" s="254">
        <f t="shared" si="15"/>
        <v>845.76</v>
      </c>
      <c r="K92" s="254">
        <f t="shared" si="16"/>
        <v>152.24</v>
      </c>
      <c r="L92" s="237">
        <f>ROUND('Приложение № 2 2017'!D83*0.95,0)</f>
        <v>998</v>
      </c>
      <c r="M92" s="346">
        <v>580</v>
      </c>
      <c r="N92" s="239">
        <f t="shared" si="14"/>
        <v>1.72</v>
      </c>
      <c r="P92" s="347"/>
      <c r="Q92" s="348"/>
    </row>
    <row r="93" spans="1:17" s="302" customFormat="1" ht="31.2" x14ac:dyDescent="0.3">
      <c r="A93" s="251" t="s">
        <v>685</v>
      </c>
      <c r="B93" s="252" t="s">
        <v>893</v>
      </c>
      <c r="C93" s="299" t="s">
        <v>391</v>
      </c>
      <c r="D93" s="300" t="s">
        <v>386</v>
      </c>
      <c r="E93" s="254">
        <f t="shared" si="11"/>
        <v>62.26</v>
      </c>
      <c r="F93" s="254">
        <v>1</v>
      </c>
      <c r="G93" s="254">
        <f t="shared" si="12"/>
        <v>62.26</v>
      </c>
      <c r="H93" s="254">
        <f t="shared" si="13"/>
        <v>234.22</v>
      </c>
      <c r="I93" s="254"/>
      <c r="J93" s="254">
        <f t="shared" si="15"/>
        <v>422.88</v>
      </c>
      <c r="K93" s="254">
        <f t="shared" si="16"/>
        <v>76.12</v>
      </c>
      <c r="L93" s="237">
        <f>ROUND('Приложение № 2 2017'!D84*0.95,0)</f>
        <v>499</v>
      </c>
      <c r="M93" s="346">
        <v>290</v>
      </c>
      <c r="N93" s="239">
        <f t="shared" si="14"/>
        <v>1.72</v>
      </c>
      <c r="P93" s="347"/>
      <c r="Q93" s="348"/>
    </row>
    <row r="94" spans="1:17" s="302" customFormat="1" ht="31.2" x14ac:dyDescent="0.3">
      <c r="A94" s="251" t="s">
        <v>457</v>
      </c>
      <c r="B94" s="252" t="s">
        <v>894</v>
      </c>
      <c r="C94" s="299" t="s">
        <v>391</v>
      </c>
      <c r="D94" s="300" t="s">
        <v>386</v>
      </c>
      <c r="E94" s="254">
        <f t="shared" si="11"/>
        <v>62.26</v>
      </c>
      <c r="F94" s="254">
        <v>1</v>
      </c>
      <c r="G94" s="254">
        <f t="shared" si="12"/>
        <v>62.26</v>
      </c>
      <c r="H94" s="254">
        <f t="shared" si="13"/>
        <v>234.22</v>
      </c>
      <c r="I94" s="254"/>
      <c r="J94" s="254">
        <f t="shared" si="15"/>
        <v>422.88</v>
      </c>
      <c r="K94" s="254">
        <f t="shared" si="16"/>
        <v>76.12</v>
      </c>
      <c r="L94" s="237">
        <f>ROUND('Приложение № 2 2017'!D85*0.95,0)</f>
        <v>499</v>
      </c>
      <c r="M94" s="346">
        <v>290</v>
      </c>
      <c r="N94" s="239">
        <f t="shared" si="14"/>
        <v>1.72</v>
      </c>
      <c r="P94" s="347"/>
      <c r="Q94" s="348"/>
    </row>
    <row r="95" spans="1:17" s="302" customFormat="1" ht="31.2" x14ac:dyDescent="0.3">
      <c r="A95" s="251" t="s">
        <v>726</v>
      </c>
      <c r="B95" s="252" t="s">
        <v>895</v>
      </c>
      <c r="C95" s="299" t="s">
        <v>795</v>
      </c>
      <c r="D95" s="300" t="s">
        <v>386</v>
      </c>
      <c r="E95" s="254">
        <f t="shared" si="11"/>
        <v>62.26</v>
      </c>
      <c r="F95" s="254">
        <v>1.2</v>
      </c>
      <c r="G95" s="254">
        <f t="shared" si="12"/>
        <v>74.709999999999994</v>
      </c>
      <c r="H95" s="254">
        <f t="shared" si="13"/>
        <v>281.06</v>
      </c>
      <c r="I95" s="254"/>
      <c r="J95" s="254">
        <f t="shared" si="15"/>
        <v>507.63</v>
      </c>
      <c r="K95" s="254">
        <f t="shared" si="16"/>
        <v>91.37</v>
      </c>
      <c r="L95" s="237">
        <f>ROUND('Приложение № 2 2017'!D86*0.95,0)</f>
        <v>599</v>
      </c>
      <c r="M95" s="346">
        <v>350</v>
      </c>
      <c r="N95" s="239">
        <f t="shared" si="14"/>
        <v>1.71</v>
      </c>
      <c r="P95" s="347"/>
      <c r="Q95" s="348"/>
    </row>
    <row r="96" spans="1:17" s="302" customFormat="1" ht="31.2" x14ac:dyDescent="0.3">
      <c r="A96" s="251" t="s">
        <v>759</v>
      </c>
      <c r="B96" s="252" t="s">
        <v>896</v>
      </c>
      <c r="C96" s="299" t="s">
        <v>391</v>
      </c>
      <c r="D96" s="300" t="s">
        <v>386</v>
      </c>
      <c r="E96" s="254">
        <f t="shared" si="11"/>
        <v>62.26</v>
      </c>
      <c r="F96" s="254">
        <v>0.5</v>
      </c>
      <c r="G96" s="254">
        <f t="shared" si="12"/>
        <v>31.13</v>
      </c>
      <c r="H96" s="254">
        <f t="shared" si="13"/>
        <v>117.11</v>
      </c>
      <c r="I96" s="254"/>
      <c r="J96" s="254">
        <f t="shared" si="15"/>
        <v>209.32</v>
      </c>
      <c r="K96" s="254">
        <f t="shared" si="16"/>
        <v>37.68</v>
      </c>
      <c r="L96" s="237">
        <f>ROUND('Приложение № 2 2017'!D87*0.95,0)</f>
        <v>247</v>
      </c>
      <c r="M96" s="346">
        <v>145</v>
      </c>
      <c r="N96" s="239">
        <f t="shared" si="14"/>
        <v>1.7</v>
      </c>
      <c r="P96" s="347"/>
      <c r="Q96" s="348"/>
    </row>
    <row r="97" spans="1:17" s="302" customFormat="1" ht="31.2" x14ac:dyDescent="0.3">
      <c r="A97" s="251" t="s">
        <v>761</v>
      </c>
      <c r="B97" s="252" t="s">
        <v>897</v>
      </c>
      <c r="C97" s="299" t="s">
        <v>391</v>
      </c>
      <c r="D97" s="300" t="s">
        <v>386</v>
      </c>
      <c r="E97" s="254">
        <f t="shared" ref="E97:E133" si="17">$E$15</f>
        <v>62.26</v>
      </c>
      <c r="F97" s="254">
        <v>0.7</v>
      </c>
      <c r="G97" s="254">
        <f t="shared" ref="G97:G128" si="18">E97*F97</f>
        <v>43.58</v>
      </c>
      <c r="H97" s="254">
        <f t="shared" ref="H97:H128" si="19">G97*3.762</f>
        <v>163.95</v>
      </c>
      <c r="I97" s="254"/>
      <c r="J97" s="254">
        <f t="shared" si="15"/>
        <v>294.07</v>
      </c>
      <c r="K97" s="254">
        <f t="shared" si="16"/>
        <v>52.93</v>
      </c>
      <c r="L97" s="237">
        <f>ROUND('Приложение № 2 2017'!D88*0.95,0)</f>
        <v>347</v>
      </c>
      <c r="M97" s="346">
        <v>205</v>
      </c>
      <c r="N97" s="239">
        <f t="shared" ref="N97:N128" si="20">L97/M97</f>
        <v>1.69</v>
      </c>
      <c r="P97" s="347"/>
      <c r="Q97" s="348"/>
    </row>
    <row r="98" spans="1:17" x14ac:dyDescent="0.3">
      <c r="A98" s="240" t="s">
        <v>763</v>
      </c>
      <c r="B98" s="248" t="s">
        <v>796</v>
      </c>
      <c r="C98" s="242" t="s">
        <v>391</v>
      </c>
      <c r="D98" s="247" t="s">
        <v>386</v>
      </c>
      <c r="E98" s="243">
        <f t="shared" si="17"/>
        <v>62.26</v>
      </c>
      <c r="F98" s="243">
        <v>1</v>
      </c>
      <c r="G98" s="243">
        <f t="shared" si="18"/>
        <v>62.26</v>
      </c>
      <c r="H98" s="243">
        <f t="shared" si="19"/>
        <v>234.22</v>
      </c>
      <c r="I98" s="243"/>
      <c r="J98" s="243">
        <f t="shared" si="15"/>
        <v>422.88</v>
      </c>
      <c r="K98" s="243">
        <f t="shared" si="16"/>
        <v>76.12</v>
      </c>
      <c r="L98" s="237">
        <f>ROUND('Приложение № 2 2017'!D89*0.95,0)</f>
        <v>499</v>
      </c>
      <c r="M98" s="345">
        <v>290</v>
      </c>
      <c r="N98" s="239">
        <f t="shared" si="20"/>
        <v>1.72</v>
      </c>
      <c r="P98" s="307"/>
      <c r="Q98" s="239"/>
    </row>
    <row r="99" spans="1:17" x14ac:dyDescent="0.3">
      <c r="A99" s="240" t="s">
        <v>765</v>
      </c>
      <c r="B99" s="248" t="s">
        <v>342</v>
      </c>
      <c r="C99" s="242" t="s">
        <v>391</v>
      </c>
      <c r="D99" s="247" t="s">
        <v>386</v>
      </c>
      <c r="E99" s="243">
        <f t="shared" si="17"/>
        <v>62.26</v>
      </c>
      <c r="F99" s="243">
        <v>0.4</v>
      </c>
      <c r="G99" s="243">
        <f t="shared" si="18"/>
        <v>24.9</v>
      </c>
      <c r="H99" s="243">
        <f t="shared" si="19"/>
        <v>93.67</v>
      </c>
      <c r="I99" s="243"/>
      <c r="J99" s="243">
        <f t="shared" si="15"/>
        <v>169.49</v>
      </c>
      <c r="K99" s="243">
        <f t="shared" si="16"/>
        <v>30.51</v>
      </c>
      <c r="L99" s="237">
        <f>ROUND('Приложение № 2 2017'!D90*0.95,0)</f>
        <v>200</v>
      </c>
      <c r="M99" s="345">
        <v>115</v>
      </c>
      <c r="N99" s="239">
        <f t="shared" si="20"/>
        <v>1.74</v>
      </c>
      <c r="P99" s="307"/>
      <c r="Q99" s="239"/>
    </row>
    <row r="100" spans="1:17" x14ac:dyDescent="0.3">
      <c r="A100" s="240" t="s">
        <v>768</v>
      </c>
      <c r="B100" s="248" t="s">
        <v>698</v>
      </c>
      <c r="C100" s="242" t="s">
        <v>391</v>
      </c>
      <c r="D100" s="247" t="s">
        <v>386</v>
      </c>
      <c r="E100" s="243">
        <f t="shared" si="17"/>
        <v>62.26</v>
      </c>
      <c r="F100" s="243">
        <v>0.6</v>
      </c>
      <c r="G100" s="243">
        <f t="shared" si="18"/>
        <v>37.36</v>
      </c>
      <c r="H100" s="243">
        <f t="shared" si="19"/>
        <v>140.55000000000001</v>
      </c>
      <c r="I100" s="243"/>
      <c r="J100" s="243">
        <f t="shared" si="15"/>
        <v>253.39</v>
      </c>
      <c r="K100" s="243">
        <f t="shared" si="16"/>
        <v>45.61</v>
      </c>
      <c r="L100" s="237">
        <f>ROUND('Приложение № 2 2017'!D91*0.95,0)</f>
        <v>299</v>
      </c>
      <c r="M100" s="345">
        <v>175</v>
      </c>
      <c r="N100" s="239">
        <f t="shared" si="20"/>
        <v>1.71</v>
      </c>
      <c r="P100" s="307"/>
      <c r="Q100" s="239"/>
    </row>
    <row r="101" spans="1:17" x14ac:dyDescent="0.3">
      <c r="A101" s="240" t="s">
        <v>770</v>
      </c>
      <c r="B101" s="248" t="s">
        <v>798</v>
      </c>
      <c r="C101" s="242" t="s">
        <v>417</v>
      </c>
      <c r="D101" s="247" t="s">
        <v>386</v>
      </c>
      <c r="E101" s="243">
        <f t="shared" si="17"/>
        <v>62.26</v>
      </c>
      <c r="F101" s="243">
        <v>0.54</v>
      </c>
      <c r="G101" s="243">
        <f t="shared" si="18"/>
        <v>33.619999999999997</v>
      </c>
      <c r="H101" s="243">
        <f t="shared" si="19"/>
        <v>126.48</v>
      </c>
      <c r="I101" s="243"/>
      <c r="J101" s="243">
        <f t="shared" si="15"/>
        <v>229.66</v>
      </c>
      <c r="K101" s="243">
        <f t="shared" si="16"/>
        <v>41.34</v>
      </c>
      <c r="L101" s="237">
        <f>ROUND('Приложение № 2 2017'!D92*0.95,0)</f>
        <v>271</v>
      </c>
      <c r="M101" s="345">
        <v>155</v>
      </c>
      <c r="N101" s="239">
        <f t="shared" si="20"/>
        <v>1.75</v>
      </c>
      <c r="P101" s="307"/>
      <c r="Q101" s="239"/>
    </row>
    <row r="102" spans="1:17" x14ac:dyDescent="0.3">
      <c r="A102" s="240" t="s">
        <v>728</v>
      </c>
      <c r="B102" s="248" t="s">
        <v>739</v>
      </c>
      <c r="C102" s="242" t="s">
        <v>419</v>
      </c>
      <c r="D102" s="247" t="s">
        <v>386</v>
      </c>
      <c r="E102" s="243">
        <f t="shared" si="17"/>
        <v>62.26</v>
      </c>
      <c r="F102" s="243">
        <v>0.5</v>
      </c>
      <c r="G102" s="243">
        <f t="shared" si="18"/>
        <v>31.13</v>
      </c>
      <c r="H102" s="243">
        <f t="shared" si="19"/>
        <v>117.11</v>
      </c>
      <c r="I102" s="243"/>
      <c r="J102" s="243">
        <f t="shared" si="15"/>
        <v>209.32</v>
      </c>
      <c r="K102" s="243">
        <f t="shared" si="16"/>
        <v>37.68</v>
      </c>
      <c r="L102" s="237">
        <f>ROUND('Приложение № 2 2017'!D93*0.95,0)</f>
        <v>247</v>
      </c>
      <c r="M102" s="345">
        <v>145</v>
      </c>
      <c r="N102" s="239">
        <f t="shared" si="20"/>
        <v>1.7</v>
      </c>
      <c r="P102" s="307"/>
      <c r="Q102" s="239"/>
    </row>
    <row r="103" spans="1:17" x14ac:dyDescent="0.3">
      <c r="A103" s="240" t="s">
        <v>772</v>
      </c>
      <c r="B103" s="248" t="s">
        <v>740</v>
      </c>
      <c r="C103" s="242" t="s">
        <v>391</v>
      </c>
      <c r="D103" s="247" t="s">
        <v>386</v>
      </c>
      <c r="E103" s="243">
        <f t="shared" si="17"/>
        <v>62.26</v>
      </c>
      <c r="F103" s="243">
        <v>0.67</v>
      </c>
      <c r="G103" s="243">
        <f t="shared" si="18"/>
        <v>41.71</v>
      </c>
      <c r="H103" s="243">
        <f t="shared" si="19"/>
        <v>156.91</v>
      </c>
      <c r="I103" s="243"/>
      <c r="J103" s="243">
        <f t="shared" si="15"/>
        <v>282.2</v>
      </c>
      <c r="K103" s="243">
        <f t="shared" si="16"/>
        <v>50.8</v>
      </c>
      <c r="L103" s="237">
        <f>ROUND('Приложение № 2 2017'!D94*0.95,0)</f>
        <v>333</v>
      </c>
      <c r="M103" s="345">
        <v>195</v>
      </c>
      <c r="N103" s="239">
        <f t="shared" si="20"/>
        <v>1.71</v>
      </c>
      <c r="P103" s="307"/>
      <c r="Q103" s="239"/>
    </row>
    <row r="104" spans="1:17" x14ac:dyDescent="0.3">
      <c r="A104" s="240" t="s">
        <v>774</v>
      </c>
      <c r="B104" s="248" t="s">
        <v>799</v>
      </c>
      <c r="C104" s="242" t="s">
        <v>391</v>
      </c>
      <c r="D104" s="247" t="s">
        <v>386</v>
      </c>
      <c r="E104" s="243">
        <f t="shared" si="17"/>
        <v>62.26</v>
      </c>
      <c r="F104" s="243">
        <v>0.5</v>
      </c>
      <c r="G104" s="243">
        <f t="shared" si="18"/>
        <v>31.13</v>
      </c>
      <c r="H104" s="243">
        <f t="shared" si="19"/>
        <v>117.11</v>
      </c>
      <c r="I104" s="243"/>
      <c r="J104" s="243">
        <f t="shared" si="15"/>
        <v>209.32</v>
      </c>
      <c r="K104" s="243">
        <f t="shared" si="16"/>
        <v>37.68</v>
      </c>
      <c r="L104" s="237">
        <f>ROUND('Приложение № 2 2017'!D95*0.95,0)</f>
        <v>247</v>
      </c>
      <c r="M104" s="345">
        <v>145</v>
      </c>
      <c r="N104" s="239">
        <f t="shared" si="20"/>
        <v>1.7</v>
      </c>
      <c r="P104" s="307"/>
      <c r="Q104" s="239"/>
    </row>
    <row r="105" spans="1:17" x14ac:dyDescent="0.3">
      <c r="A105" s="240" t="s">
        <v>776</v>
      </c>
      <c r="B105" s="248" t="s">
        <v>742</v>
      </c>
      <c r="C105" s="242" t="s">
        <v>743</v>
      </c>
      <c r="D105" s="247" t="s">
        <v>386</v>
      </c>
      <c r="E105" s="243">
        <f t="shared" si="17"/>
        <v>62.26</v>
      </c>
      <c r="F105" s="243">
        <v>0.51</v>
      </c>
      <c r="G105" s="243">
        <f t="shared" si="18"/>
        <v>31.75</v>
      </c>
      <c r="H105" s="243">
        <f t="shared" si="19"/>
        <v>119.44</v>
      </c>
      <c r="I105" s="243"/>
      <c r="J105" s="243">
        <f t="shared" si="15"/>
        <v>213.56</v>
      </c>
      <c r="K105" s="243">
        <f t="shared" si="16"/>
        <v>38.44</v>
      </c>
      <c r="L105" s="237">
        <f>ROUND('Приложение № 2 2017'!D96*0.95,0)</f>
        <v>252</v>
      </c>
      <c r="M105" s="345">
        <v>150</v>
      </c>
      <c r="N105" s="239">
        <f t="shared" si="20"/>
        <v>1.68</v>
      </c>
      <c r="P105" s="307"/>
      <c r="Q105" s="239"/>
    </row>
    <row r="106" spans="1:17" x14ac:dyDescent="0.3">
      <c r="A106" s="240" t="s">
        <v>777</v>
      </c>
      <c r="B106" s="248" t="s">
        <v>744</v>
      </c>
      <c r="C106" s="242" t="s">
        <v>745</v>
      </c>
      <c r="D106" s="247" t="s">
        <v>386</v>
      </c>
      <c r="E106" s="243">
        <f t="shared" si="17"/>
        <v>62.26</v>
      </c>
      <c r="F106" s="243">
        <v>0.33</v>
      </c>
      <c r="G106" s="243">
        <f t="shared" si="18"/>
        <v>20.55</v>
      </c>
      <c r="H106" s="243">
        <f t="shared" si="19"/>
        <v>77.31</v>
      </c>
      <c r="I106" s="243"/>
      <c r="J106" s="243">
        <f t="shared" si="15"/>
        <v>140.68</v>
      </c>
      <c r="K106" s="243">
        <f t="shared" si="16"/>
        <v>25.32</v>
      </c>
      <c r="L106" s="237">
        <f>ROUND('Приложение № 2 2017'!D97*0.95,0)</f>
        <v>166</v>
      </c>
      <c r="M106" s="345">
        <v>95</v>
      </c>
      <c r="N106" s="239">
        <f t="shared" si="20"/>
        <v>1.75</v>
      </c>
      <c r="P106" s="307"/>
      <c r="Q106" s="239"/>
    </row>
    <row r="107" spans="1:17" x14ac:dyDescent="0.3">
      <c r="A107" s="240" t="s">
        <v>687</v>
      </c>
      <c r="B107" s="248" t="s">
        <v>800</v>
      </c>
      <c r="C107" s="242" t="s">
        <v>422</v>
      </c>
      <c r="D107" s="247" t="s">
        <v>386</v>
      </c>
      <c r="E107" s="243">
        <f t="shared" si="17"/>
        <v>62.26</v>
      </c>
      <c r="F107" s="243">
        <v>0.5</v>
      </c>
      <c r="G107" s="243">
        <f t="shared" si="18"/>
        <v>31.13</v>
      </c>
      <c r="H107" s="243">
        <f t="shared" si="19"/>
        <v>117.11</v>
      </c>
      <c r="I107" s="243"/>
      <c r="J107" s="243">
        <f t="shared" si="15"/>
        <v>209.32</v>
      </c>
      <c r="K107" s="243">
        <f t="shared" si="16"/>
        <v>37.68</v>
      </c>
      <c r="L107" s="237">
        <f>ROUND('Приложение № 2 2017'!D98*0.95,0)</f>
        <v>247</v>
      </c>
      <c r="M107" s="345">
        <v>145</v>
      </c>
      <c r="N107" s="239">
        <f t="shared" si="20"/>
        <v>1.7</v>
      </c>
      <c r="P107" s="307"/>
      <c r="Q107" s="239"/>
    </row>
    <row r="108" spans="1:17" x14ac:dyDescent="0.3">
      <c r="A108" s="240" t="s">
        <v>778</v>
      </c>
      <c r="B108" s="248" t="s">
        <v>701</v>
      </c>
      <c r="C108" s="242" t="s">
        <v>391</v>
      </c>
      <c r="D108" s="247" t="s">
        <v>386</v>
      </c>
      <c r="E108" s="243">
        <f t="shared" si="17"/>
        <v>62.26</v>
      </c>
      <c r="F108" s="243">
        <v>0.33</v>
      </c>
      <c r="G108" s="243">
        <f t="shared" si="18"/>
        <v>20.55</v>
      </c>
      <c r="H108" s="243">
        <f t="shared" si="19"/>
        <v>77.31</v>
      </c>
      <c r="I108" s="243"/>
      <c r="J108" s="243">
        <f t="shared" si="15"/>
        <v>140.68</v>
      </c>
      <c r="K108" s="243">
        <f t="shared" si="16"/>
        <v>25.32</v>
      </c>
      <c r="L108" s="237">
        <f>ROUND('Приложение № 2 2017'!D99*0.95,0)</f>
        <v>166</v>
      </c>
      <c r="M108" s="345">
        <v>95</v>
      </c>
      <c r="N108" s="239">
        <f t="shared" si="20"/>
        <v>1.75</v>
      </c>
      <c r="P108" s="307"/>
      <c r="Q108" s="239"/>
    </row>
    <row r="109" spans="1:17" x14ac:dyDescent="0.3">
      <c r="A109" s="240" t="s">
        <v>688</v>
      </c>
      <c r="B109" s="248" t="s">
        <v>746</v>
      </c>
      <c r="C109" s="242" t="s">
        <v>391</v>
      </c>
      <c r="D109" s="247" t="s">
        <v>386</v>
      </c>
      <c r="E109" s="243">
        <f t="shared" si="17"/>
        <v>62.26</v>
      </c>
      <c r="F109" s="243">
        <v>1</v>
      </c>
      <c r="G109" s="243">
        <f t="shared" si="18"/>
        <v>62.26</v>
      </c>
      <c r="H109" s="243">
        <f t="shared" si="19"/>
        <v>234.22</v>
      </c>
      <c r="I109" s="243"/>
      <c r="J109" s="243">
        <f t="shared" si="15"/>
        <v>422.88</v>
      </c>
      <c r="K109" s="243">
        <f t="shared" si="16"/>
        <v>76.12</v>
      </c>
      <c r="L109" s="237">
        <f>ROUND('Приложение № 2 2017'!D100*0.95,0)</f>
        <v>499</v>
      </c>
      <c r="M109" s="345">
        <v>290</v>
      </c>
      <c r="N109" s="239">
        <f t="shared" si="20"/>
        <v>1.72</v>
      </c>
      <c r="P109" s="307"/>
      <c r="Q109" s="239"/>
    </row>
    <row r="110" spans="1:17" x14ac:dyDescent="0.3">
      <c r="A110" s="240" t="s">
        <v>779</v>
      </c>
      <c r="B110" s="248" t="s">
        <v>703</v>
      </c>
      <c r="C110" s="242" t="s">
        <v>453</v>
      </c>
      <c r="D110" s="247" t="s">
        <v>386</v>
      </c>
      <c r="E110" s="243">
        <f t="shared" si="17"/>
        <v>62.26</v>
      </c>
      <c r="F110" s="243">
        <v>0.25</v>
      </c>
      <c r="G110" s="243">
        <f t="shared" si="18"/>
        <v>15.57</v>
      </c>
      <c r="H110" s="243">
        <f t="shared" si="19"/>
        <v>58.57</v>
      </c>
      <c r="I110" s="243"/>
      <c r="J110" s="243">
        <f t="shared" si="15"/>
        <v>105.08</v>
      </c>
      <c r="K110" s="243">
        <f t="shared" si="16"/>
        <v>18.920000000000002</v>
      </c>
      <c r="L110" s="237">
        <f>ROUND('Приложение № 2 2017'!D101*0.95,0)</f>
        <v>124</v>
      </c>
      <c r="M110" s="345">
        <v>75</v>
      </c>
      <c r="N110" s="239">
        <f t="shared" si="20"/>
        <v>1.65</v>
      </c>
      <c r="P110" s="307"/>
      <c r="Q110" s="239"/>
    </row>
    <row r="111" spans="1:17" x14ac:dyDescent="0.3">
      <c r="A111" s="240" t="s">
        <v>782</v>
      </c>
      <c r="B111" s="248" t="s">
        <v>803</v>
      </c>
      <c r="C111" s="242" t="s">
        <v>781</v>
      </c>
      <c r="D111" s="247" t="s">
        <v>386</v>
      </c>
      <c r="E111" s="243">
        <f t="shared" si="17"/>
        <v>62.26</v>
      </c>
      <c r="F111" s="243">
        <v>0.63</v>
      </c>
      <c r="G111" s="243">
        <f t="shared" si="18"/>
        <v>39.22</v>
      </c>
      <c r="H111" s="243">
        <f t="shared" si="19"/>
        <v>147.55000000000001</v>
      </c>
      <c r="I111" s="243"/>
      <c r="J111" s="243">
        <f t="shared" si="15"/>
        <v>266.10000000000002</v>
      </c>
      <c r="K111" s="243">
        <f t="shared" si="16"/>
        <v>47.9</v>
      </c>
      <c r="L111" s="237">
        <f>ROUND('Приложение № 2 2017'!D102*0.95,0)</f>
        <v>314</v>
      </c>
      <c r="M111" s="345">
        <v>185</v>
      </c>
      <c r="N111" s="239">
        <f t="shared" si="20"/>
        <v>1.7</v>
      </c>
      <c r="P111" s="307"/>
      <c r="Q111" s="239"/>
    </row>
    <row r="112" spans="1:17" x14ac:dyDescent="0.3">
      <c r="A112" s="240" t="s">
        <v>783</v>
      </c>
      <c r="B112" s="248" t="s">
        <v>261</v>
      </c>
      <c r="C112" s="242" t="s">
        <v>391</v>
      </c>
      <c r="D112" s="247" t="s">
        <v>386</v>
      </c>
      <c r="E112" s="243">
        <f t="shared" si="17"/>
        <v>62.26</v>
      </c>
      <c r="F112" s="243">
        <v>1</v>
      </c>
      <c r="G112" s="243">
        <f t="shared" si="18"/>
        <v>62.26</v>
      </c>
      <c r="H112" s="243">
        <f t="shared" si="19"/>
        <v>234.22</v>
      </c>
      <c r="I112" s="243"/>
      <c r="J112" s="243">
        <f t="shared" si="15"/>
        <v>422.88</v>
      </c>
      <c r="K112" s="243">
        <f t="shared" si="16"/>
        <v>76.12</v>
      </c>
      <c r="L112" s="237">
        <f>ROUND('Приложение № 2 2017'!D103*0.95,0)</f>
        <v>499</v>
      </c>
      <c r="M112" s="345">
        <v>290</v>
      </c>
      <c r="N112" s="239">
        <f t="shared" si="20"/>
        <v>1.72</v>
      </c>
      <c r="P112" s="307"/>
      <c r="Q112" s="239"/>
    </row>
    <row r="113" spans="1:17" x14ac:dyDescent="0.3">
      <c r="A113" s="240" t="s">
        <v>784</v>
      </c>
      <c r="B113" s="248" t="s">
        <v>749</v>
      </c>
      <c r="C113" s="242" t="s">
        <v>391</v>
      </c>
      <c r="D113" s="247" t="s">
        <v>386</v>
      </c>
      <c r="E113" s="243">
        <f t="shared" si="17"/>
        <v>62.26</v>
      </c>
      <c r="F113" s="243">
        <v>0.52</v>
      </c>
      <c r="G113" s="243">
        <f t="shared" si="18"/>
        <v>32.380000000000003</v>
      </c>
      <c r="H113" s="243">
        <f t="shared" si="19"/>
        <v>121.81</v>
      </c>
      <c r="I113" s="243"/>
      <c r="J113" s="243">
        <f t="shared" ref="J113:J138" si="21">L113-K113</f>
        <v>221.19</v>
      </c>
      <c r="K113" s="243">
        <f t="shared" ref="K113:K138" si="22">L113/1.18*0.18</f>
        <v>39.81</v>
      </c>
      <c r="L113" s="237">
        <f>ROUND('Приложение № 2 2017'!D104*0.95,0)</f>
        <v>261</v>
      </c>
      <c r="M113" s="345">
        <v>150</v>
      </c>
      <c r="N113" s="239">
        <f t="shared" si="20"/>
        <v>1.74</v>
      </c>
      <c r="P113" s="307"/>
      <c r="Q113" s="239"/>
    </row>
    <row r="114" spans="1:17" x14ac:dyDescent="0.3">
      <c r="A114" s="240" t="s">
        <v>730</v>
      </c>
      <c r="B114" s="248" t="s">
        <v>705</v>
      </c>
      <c r="C114" s="242" t="s">
        <v>391</v>
      </c>
      <c r="D114" s="247" t="s">
        <v>386</v>
      </c>
      <c r="E114" s="243">
        <f t="shared" si="17"/>
        <v>62.26</v>
      </c>
      <c r="F114" s="243">
        <v>0.32</v>
      </c>
      <c r="G114" s="243">
        <f t="shared" si="18"/>
        <v>19.920000000000002</v>
      </c>
      <c r="H114" s="243">
        <f t="shared" si="19"/>
        <v>74.94</v>
      </c>
      <c r="I114" s="243"/>
      <c r="J114" s="243">
        <f t="shared" si="21"/>
        <v>137.29</v>
      </c>
      <c r="K114" s="243">
        <f t="shared" si="22"/>
        <v>24.71</v>
      </c>
      <c r="L114" s="237">
        <f>ROUND('Приложение № 2 2017'!D105*0.95,0)</f>
        <v>162</v>
      </c>
      <c r="M114" s="345">
        <v>95</v>
      </c>
      <c r="N114" s="239">
        <f t="shared" si="20"/>
        <v>1.71</v>
      </c>
      <c r="P114" s="307"/>
      <c r="Q114" s="239"/>
    </row>
    <row r="115" spans="1:17" x14ac:dyDescent="0.3">
      <c r="A115" s="240" t="s">
        <v>732</v>
      </c>
      <c r="B115" s="248" t="s">
        <v>805</v>
      </c>
      <c r="C115" s="242" t="s">
        <v>408</v>
      </c>
      <c r="D115" s="247" t="s">
        <v>386</v>
      </c>
      <c r="E115" s="243">
        <f t="shared" si="17"/>
        <v>62.26</v>
      </c>
      <c r="F115" s="243">
        <v>0.4</v>
      </c>
      <c r="G115" s="243">
        <f t="shared" si="18"/>
        <v>24.9</v>
      </c>
      <c r="H115" s="243">
        <f t="shared" si="19"/>
        <v>93.67</v>
      </c>
      <c r="I115" s="243"/>
      <c r="J115" s="243">
        <f t="shared" si="21"/>
        <v>169.49</v>
      </c>
      <c r="K115" s="243">
        <f t="shared" si="22"/>
        <v>30.51</v>
      </c>
      <c r="L115" s="237">
        <f>ROUND('Приложение № 2 2017'!D106*0.95,0)</f>
        <v>200</v>
      </c>
      <c r="M115" s="345">
        <v>115</v>
      </c>
      <c r="N115" s="239">
        <f t="shared" si="20"/>
        <v>1.74</v>
      </c>
      <c r="P115" s="307"/>
      <c r="Q115" s="239"/>
    </row>
    <row r="116" spans="1:17" x14ac:dyDescent="0.3">
      <c r="A116" s="240" t="s">
        <v>689</v>
      </c>
      <c r="B116" s="248" t="s">
        <v>806</v>
      </c>
      <c r="C116" s="242" t="s">
        <v>391</v>
      </c>
      <c r="D116" s="247" t="s">
        <v>386</v>
      </c>
      <c r="E116" s="243">
        <f t="shared" si="17"/>
        <v>62.26</v>
      </c>
      <c r="F116" s="243">
        <v>0.55000000000000004</v>
      </c>
      <c r="G116" s="243">
        <f t="shared" si="18"/>
        <v>34.24</v>
      </c>
      <c r="H116" s="243">
        <f t="shared" si="19"/>
        <v>128.81</v>
      </c>
      <c r="I116" s="243"/>
      <c r="J116" s="243">
        <f t="shared" si="21"/>
        <v>233.9</v>
      </c>
      <c r="K116" s="243">
        <f t="shared" si="22"/>
        <v>42.1</v>
      </c>
      <c r="L116" s="237">
        <f>ROUND('Приложение № 2 2017'!D107*0.95,0)</f>
        <v>276</v>
      </c>
      <c r="M116" s="345">
        <v>160</v>
      </c>
      <c r="N116" s="239">
        <f t="shared" si="20"/>
        <v>1.73</v>
      </c>
      <c r="P116" s="307"/>
      <c r="Q116" s="239"/>
    </row>
    <row r="117" spans="1:17" ht="31.2" x14ac:dyDescent="0.3">
      <c r="A117" s="240" t="s">
        <v>691</v>
      </c>
      <c r="B117" s="248" t="s">
        <v>808</v>
      </c>
      <c r="C117" s="242" t="s">
        <v>391</v>
      </c>
      <c r="D117" s="247" t="s">
        <v>386</v>
      </c>
      <c r="E117" s="243">
        <f t="shared" si="17"/>
        <v>62.26</v>
      </c>
      <c r="F117" s="243">
        <v>0.75</v>
      </c>
      <c r="G117" s="243">
        <f t="shared" si="18"/>
        <v>46.7</v>
      </c>
      <c r="H117" s="243">
        <f t="shared" si="19"/>
        <v>175.69</v>
      </c>
      <c r="I117" s="243"/>
      <c r="J117" s="243">
        <f t="shared" si="21"/>
        <v>317.8</v>
      </c>
      <c r="K117" s="243">
        <f t="shared" si="22"/>
        <v>57.2</v>
      </c>
      <c r="L117" s="237">
        <f>ROUND('Приложение № 2 2017'!D108*0.95,0)</f>
        <v>375</v>
      </c>
      <c r="M117" s="345">
        <v>220</v>
      </c>
      <c r="N117" s="239">
        <f t="shared" si="20"/>
        <v>1.7</v>
      </c>
      <c r="P117" s="307"/>
      <c r="Q117" s="239"/>
    </row>
    <row r="118" spans="1:17" x14ac:dyDescent="0.3">
      <c r="A118" s="240" t="s">
        <v>734</v>
      </c>
      <c r="B118" s="248" t="s">
        <v>812</v>
      </c>
      <c r="C118" s="242" t="s">
        <v>440</v>
      </c>
      <c r="D118" s="247" t="s">
        <v>386</v>
      </c>
      <c r="E118" s="243">
        <f t="shared" si="17"/>
        <v>62.26</v>
      </c>
      <c r="F118" s="243">
        <v>0.8</v>
      </c>
      <c r="G118" s="243">
        <f t="shared" si="18"/>
        <v>49.81</v>
      </c>
      <c r="H118" s="243">
        <f t="shared" si="19"/>
        <v>187.39</v>
      </c>
      <c r="I118" s="243"/>
      <c r="J118" s="243">
        <f t="shared" si="21"/>
        <v>338.14</v>
      </c>
      <c r="K118" s="243">
        <f t="shared" si="22"/>
        <v>60.86</v>
      </c>
      <c r="L118" s="237">
        <f>ROUND('Приложение № 2 2017'!D109*0.95,0)</f>
        <v>399</v>
      </c>
      <c r="M118" s="345">
        <v>230</v>
      </c>
      <c r="N118" s="239">
        <f t="shared" si="20"/>
        <v>1.73</v>
      </c>
      <c r="P118" s="307"/>
      <c r="Q118" s="239"/>
    </row>
    <row r="119" spans="1:17" ht="31.2" x14ac:dyDescent="0.3">
      <c r="A119" s="240" t="s">
        <v>786</v>
      </c>
      <c r="B119" s="248" t="s">
        <v>302</v>
      </c>
      <c r="C119" s="242" t="s">
        <v>391</v>
      </c>
      <c r="D119" s="247" t="s">
        <v>386</v>
      </c>
      <c r="E119" s="243">
        <f t="shared" si="17"/>
        <v>62.26</v>
      </c>
      <c r="F119" s="243">
        <v>0.5</v>
      </c>
      <c r="G119" s="243">
        <f t="shared" si="18"/>
        <v>31.13</v>
      </c>
      <c r="H119" s="243">
        <f t="shared" si="19"/>
        <v>117.11</v>
      </c>
      <c r="I119" s="243"/>
      <c r="J119" s="243">
        <f t="shared" si="21"/>
        <v>209.32</v>
      </c>
      <c r="K119" s="243">
        <f t="shared" si="22"/>
        <v>37.68</v>
      </c>
      <c r="L119" s="237">
        <f>ROUND('Приложение № 2 2017'!D110*0.95,0)</f>
        <v>247</v>
      </c>
      <c r="M119" s="345">
        <v>145</v>
      </c>
      <c r="N119" s="239">
        <f t="shared" si="20"/>
        <v>1.7</v>
      </c>
      <c r="P119" s="307"/>
      <c r="Q119" s="239"/>
    </row>
    <row r="120" spans="1:17" x14ac:dyDescent="0.3">
      <c r="A120" s="240" t="s">
        <v>788</v>
      </c>
      <c r="B120" s="248" t="s">
        <v>816</v>
      </c>
      <c r="C120" s="242" t="s">
        <v>391</v>
      </c>
      <c r="D120" s="247" t="s">
        <v>386</v>
      </c>
      <c r="E120" s="243">
        <f t="shared" si="17"/>
        <v>62.26</v>
      </c>
      <c r="F120" s="243">
        <v>0.25</v>
      </c>
      <c r="G120" s="243">
        <f t="shared" si="18"/>
        <v>15.57</v>
      </c>
      <c r="H120" s="243">
        <f t="shared" si="19"/>
        <v>58.57</v>
      </c>
      <c r="I120" s="243"/>
      <c r="J120" s="243">
        <f t="shared" si="21"/>
        <v>105.08</v>
      </c>
      <c r="K120" s="243">
        <f t="shared" si="22"/>
        <v>18.920000000000002</v>
      </c>
      <c r="L120" s="237">
        <f>ROUND('Приложение № 2 2017'!D111*0.95,0)</f>
        <v>124</v>
      </c>
      <c r="M120" s="345">
        <v>75</v>
      </c>
      <c r="N120" s="239">
        <f t="shared" si="20"/>
        <v>1.65</v>
      </c>
      <c r="P120" s="307"/>
      <c r="Q120" s="239"/>
    </row>
    <row r="121" spans="1:17" ht="31.2" x14ac:dyDescent="0.3">
      <c r="A121" s="240" t="s">
        <v>758</v>
      </c>
      <c r="B121" s="248" t="s">
        <v>672</v>
      </c>
      <c r="C121" s="242" t="s">
        <v>391</v>
      </c>
      <c r="D121" s="247" t="s">
        <v>386</v>
      </c>
      <c r="E121" s="243">
        <f t="shared" si="17"/>
        <v>62.26</v>
      </c>
      <c r="F121" s="243">
        <v>0.42</v>
      </c>
      <c r="G121" s="243">
        <f t="shared" si="18"/>
        <v>26.15</v>
      </c>
      <c r="H121" s="243">
        <f t="shared" si="19"/>
        <v>98.38</v>
      </c>
      <c r="I121" s="243"/>
      <c r="J121" s="243">
        <f t="shared" si="21"/>
        <v>177.12</v>
      </c>
      <c r="K121" s="243">
        <f t="shared" si="22"/>
        <v>31.88</v>
      </c>
      <c r="L121" s="237">
        <f>ROUND('Приложение № 2 2017'!D112*0.95,0)</f>
        <v>209</v>
      </c>
      <c r="M121" s="345">
        <v>120</v>
      </c>
      <c r="N121" s="239">
        <f t="shared" si="20"/>
        <v>1.74</v>
      </c>
      <c r="P121" s="307"/>
      <c r="Q121" s="239"/>
    </row>
    <row r="122" spans="1:17" x14ac:dyDescent="0.3">
      <c r="A122" s="240" t="s">
        <v>790</v>
      </c>
      <c r="B122" s="248" t="s">
        <v>819</v>
      </c>
      <c r="C122" s="242" t="s">
        <v>391</v>
      </c>
      <c r="D122" s="247" t="s">
        <v>386</v>
      </c>
      <c r="E122" s="243">
        <f t="shared" si="17"/>
        <v>62.26</v>
      </c>
      <c r="F122" s="243">
        <v>0.25</v>
      </c>
      <c r="G122" s="243">
        <f t="shared" si="18"/>
        <v>15.57</v>
      </c>
      <c r="H122" s="243">
        <f t="shared" si="19"/>
        <v>58.57</v>
      </c>
      <c r="I122" s="243"/>
      <c r="J122" s="243">
        <f t="shared" si="21"/>
        <v>105.08</v>
      </c>
      <c r="K122" s="243">
        <f t="shared" si="22"/>
        <v>18.920000000000002</v>
      </c>
      <c r="L122" s="237">
        <f>ROUND('Приложение № 2 2017'!D113*0.95,0)</f>
        <v>124</v>
      </c>
      <c r="M122" s="345">
        <v>75</v>
      </c>
      <c r="N122" s="239">
        <f t="shared" si="20"/>
        <v>1.65</v>
      </c>
      <c r="P122" s="307"/>
      <c r="Q122" s="239"/>
    </row>
    <row r="123" spans="1:17" x14ac:dyDescent="0.3">
      <c r="A123" s="240" t="s">
        <v>791</v>
      </c>
      <c r="B123" s="248" t="s">
        <v>673</v>
      </c>
      <c r="C123" s="242" t="s">
        <v>391</v>
      </c>
      <c r="D123" s="247" t="s">
        <v>386</v>
      </c>
      <c r="E123" s="243">
        <f t="shared" si="17"/>
        <v>62.26</v>
      </c>
      <c r="F123" s="243">
        <v>0.5</v>
      </c>
      <c r="G123" s="243">
        <f t="shared" si="18"/>
        <v>31.13</v>
      </c>
      <c r="H123" s="243">
        <f t="shared" si="19"/>
        <v>117.11</v>
      </c>
      <c r="I123" s="243"/>
      <c r="J123" s="243">
        <f t="shared" si="21"/>
        <v>209.32</v>
      </c>
      <c r="K123" s="243">
        <f t="shared" si="22"/>
        <v>37.68</v>
      </c>
      <c r="L123" s="237">
        <f>ROUND('Приложение № 2 2017'!D114*0.95,0)</f>
        <v>247</v>
      </c>
      <c r="M123" s="345">
        <v>145</v>
      </c>
      <c r="N123" s="239">
        <f t="shared" si="20"/>
        <v>1.7</v>
      </c>
      <c r="P123" s="307"/>
      <c r="Q123" s="239"/>
    </row>
    <row r="124" spans="1:17" x14ac:dyDescent="0.3">
      <c r="A124" s="240" t="s">
        <v>737</v>
      </c>
      <c r="B124" s="248" t="s">
        <v>708</v>
      </c>
      <c r="C124" s="242" t="s">
        <v>391</v>
      </c>
      <c r="D124" s="247" t="s">
        <v>386</v>
      </c>
      <c r="E124" s="243">
        <f t="shared" si="17"/>
        <v>62.26</v>
      </c>
      <c r="F124" s="243">
        <v>0.3</v>
      </c>
      <c r="G124" s="243">
        <f t="shared" si="18"/>
        <v>18.68</v>
      </c>
      <c r="H124" s="243">
        <f t="shared" si="19"/>
        <v>70.27</v>
      </c>
      <c r="I124" s="243"/>
      <c r="J124" s="243">
        <f t="shared" si="21"/>
        <v>124.58</v>
      </c>
      <c r="K124" s="243">
        <f t="shared" si="22"/>
        <v>22.42</v>
      </c>
      <c r="L124" s="237">
        <f>ROUND('Приложение № 2 2017'!D115*0.95,0)</f>
        <v>147</v>
      </c>
      <c r="M124" s="345">
        <v>85</v>
      </c>
      <c r="N124" s="239">
        <f t="shared" si="20"/>
        <v>1.73</v>
      </c>
      <c r="P124" s="307"/>
      <c r="Q124" s="239"/>
    </row>
    <row r="125" spans="1:17" ht="31.2" x14ac:dyDescent="0.3">
      <c r="A125" s="240" t="s">
        <v>792</v>
      </c>
      <c r="B125" s="248" t="s">
        <v>821</v>
      </c>
      <c r="C125" s="242" t="s">
        <v>391</v>
      </c>
      <c r="D125" s="247" t="s">
        <v>386</v>
      </c>
      <c r="E125" s="243">
        <f t="shared" si="17"/>
        <v>62.26</v>
      </c>
      <c r="F125" s="243">
        <v>0.25</v>
      </c>
      <c r="G125" s="243">
        <f t="shared" si="18"/>
        <v>15.57</v>
      </c>
      <c r="H125" s="243">
        <f t="shared" si="19"/>
        <v>58.57</v>
      </c>
      <c r="I125" s="243"/>
      <c r="J125" s="243">
        <f t="shared" si="21"/>
        <v>105.08</v>
      </c>
      <c r="K125" s="243">
        <f t="shared" si="22"/>
        <v>18.920000000000002</v>
      </c>
      <c r="L125" s="237">
        <f>ROUND('Приложение № 2 2017'!D116*0.95,0)</f>
        <v>124</v>
      </c>
      <c r="M125" s="345">
        <v>75</v>
      </c>
      <c r="N125" s="239">
        <f t="shared" si="20"/>
        <v>1.65</v>
      </c>
      <c r="P125" s="307"/>
      <c r="Q125" s="239"/>
    </row>
    <row r="126" spans="1:17" ht="31.2" x14ac:dyDescent="0.3">
      <c r="A126" s="240" t="s">
        <v>793</v>
      </c>
      <c r="B126" s="248" t="s">
        <v>823</v>
      </c>
      <c r="C126" s="242" t="s">
        <v>391</v>
      </c>
      <c r="D126" s="247" t="s">
        <v>386</v>
      </c>
      <c r="E126" s="243">
        <f t="shared" si="17"/>
        <v>62.26</v>
      </c>
      <c r="F126" s="243">
        <v>0.5</v>
      </c>
      <c r="G126" s="243">
        <f t="shared" si="18"/>
        <v>31.13</v>
      </c>
      <c r="H126" s="243">
        <f t="shared" si="19"/>
        <v>117.11</v>
      </c>
      <c r="I126" s="243"/>
      <c r="J126" s="243">
        <f t="shared" si="21"/>
        <v>209.32</v>
      </c>
      <c r="K126" s="243">
        <f t="shared" si="22"/>
        <v>37.68</v>
      </c>
      <c r="L126" s="237">
        <f>ROUND('Приложение № 2 2017'!D117*0.95,0)</f>
        <v>247</v>
      </c>
      <c r="M126" s="345">
        <v>145</v>
      </c>
      <c r="N126" s="239">
        <f t="shared" si="20"/>
        <v>1.7</v>
      </c>
      <c r="P126" s="307"/>
      <c r="Q126" s="239"/>
    </row>
    <row r="127" spans="1:17" x14ac:dyDescent="0.3">
      <c r="A127" s="240" t="s">
        <v>794</v>
      </c>
      <c r="B127" s="248" t="s">
        <v>262</v>
      </c>
      <c r="C127" s="242" t="s">
        <v>391</v>
      </c>
      <c r="D127" s="247" t="s">
        <v>386</v>
      </c>
      <c r="E127" s="243">
        <f t="shared" si="17"/>
        <v>62.26</v>
      </c>
      <c r="F127" s="243">
        <v>0.5</v>
      </c>
      <c r="G127" s="243">
        <f t="shared" si="18"/>
        <v>31.13</v>
      </c>
      <c r="H127" s="243">
        <f t="shared" si="19"/>
        <v>117.11</v>
      </c>
      <c r="I127" s="243"/>
      <c r="J127" s="243">
        <f t="shared" si="21"/>
        <v>209.32</v>
      </c>
      <c r="K127" s="243">
        <f t="shared" si="22"/>
        <v>37.68</v>
      </c>
      <c r="L127" s="237">
        <f>ROUND('Приложение № 2 2017'!D118*0.95,0)</f>
        <v>247</v>
      </c>
      <c r="M127" s="345">
        <v>145</v>
      </c>
      <c r="N127" s="239">
        <f t="shared" si="20"/>
        <v>1.7</v>
      </c>
      <c r="P127" s="307"/>
      <c r="Q127" s="239"/>
    </row>
    <row r="128" spans="1:17" ht="18" customHeight="1" x14ac:dyDescent="0.3">
      <c r="A128" s="240" t="s">
        <v>694</v>
      </c>
      <c r="B128" s="248" t="s">
        <v>825</v>
      </c>
      <c r="C128" s="242" t="s">
        <v>391</v>
      </c>
      <c r="D128" s="247" t="s">
        <v>386</v>
      </c>
      <c r="E128" s="243">
        <f t="shared" si="17"/>
        <v>62.26</v>
      </c>
      <c r="F128" s="243">
        <v>0.91</v>
      </c>
      <c r="G128" s="243">
        <f t="shared" si="18"/>
        <v>56.66</v>
      </c>
      <c r="H128" s="243">
        <f t="shared" si="19"/>
        <v>213.15</v>
      </c>
      <c r="I128" s="243"/>
      <c r="J128" s="243">
        <f t="shared" si="21"/>
        <v>382.2</v>
      </c>
      <c r="K128" s="243">
        <f t="shared" si="22"/>
        <v>68.8</v>
      </c>
      <c r="L128" s="237">
        <f>ROUND('Приложение № 2 2017'!D119*0.95,0)</f>
        <v>451</v>
      </c>
      <c r="M128" s="345">
        <v>265</v>
      </c>
      <c r="N128" s="239">
        <f t="shared" si="20"/>
        <v>1.7</v>
      </c>
      <c r="P128" s="307"/>
      <c r="Q128" s="239"/>
    </row>
    <row r="129" spans="1:18" x14ac:dyDescent="0.3">
      <c r="A129" s="240" t="s">
        <v>696</v>
      </c>
      <c r="B129" s="248" t="s">
        <v>751</v>
      </c>
      <c r="C129" s="242" t="s">
        <v>391</v>
      </c>
      <c r="D129" s="247" t="s">
        <v>386</v>
      </c>
      <c r="E129" s="243">
        <f t="shared" si="17"/>
        <v>62.26</v>
      </c>
      <c r="F129" s="243">
        <v>0.42</v>
      </c>
      <c r="G129" s="243">
        <f t="shared" ref="G129:G138" si="23">E129*F129</f>
        <v>26.15</v>
      </c>
      <c r="H129" s="243">
        <f t="shared" ref="H129:H151" si="24">G129*3.762</f>
        <v>98.38</v>
      </c>
      <c r="I129" s="243"/>
      <c r="J129" s="243">
        <f t="shared" si="21"/>
        <v>177.12</v>
      </c>
      <c r="K129" s="243">
        <f t="shared" si="22"/>
        <v>31.88</v>
      </c>
      <c r="L129" s="237">
        <f>ROUND('Приложение № 2 2017'!D120*0.95,0)</f>
        <v>209</v>
      </c>
      <c r="M129" s="345">
        <v>120</v>
      </c>
      <c r="N129" s="239">
        <f>L129/M129</f>
        <v>1.74</v>
      </c>
      <c r="P129" s="307"/>
      <c r="Q129" s="239"/>
    </row>
    <row r="130" spans="1:18" s="302" customFormat="1" ht="31.2" x14ac:dyDescent="0.3">
      <c r="A130" s="251" t="s">
        <v>697</v>
      </c>
      <c r="B130" s="252" t="s">
        <v>347</v>
      </c>
      <c r="C130" s="299" t="s">
        <v>391</v>
      </c>
      <c r="D130" s="300" t="s">
        <v>386</v>
      </c>
      <c r="E130" s="254">
        <f t="shared" si="17"/>
        <v>62.26</v>
      </c>
      <c r="F130" s="254">
        <v>2</v>
      </c>
      <c r="G130" s="254">
        <f t="shared" si="23"/>
        <v>124.52</v>
      </c>
      <c r="H130" s="254">
        <f t="shared" si="24"/>
        <v>468.44</v>
      </c>
      <c r="I130" s="254"/>
      <c r="J130" s="254">
        <f t="shared" si="21"/>
        <v>845.76</v>
      </c>
      <c r="K130" s="254">
        <f t="shared" si="22"/>
        <v>152.24</v>
      </c>
      <c r="L130" s="237">
        <f>ROUND('Приложение № 2 2017'!D121*0.95,0)</f>
        <v>998</v>
      </c>
      <c r="M130" s="346">
        <v>580</v>
      </c>
      <c r="N130" s="239">
        <f>L130/M130</f>
        <v>1.72</v>
      </c>
      <c r="P130" s="347"/>
      <c r="Q130" s="348"/>
    </row>
    <row r="131" spans="1:18" ht="17.25" customHeight="1" x14ac:dyDescent="0.3">
      <c r="A131" s="240" t="s">
        <v>797</v>
      </c>
      <c r="B131" s="248" t="s">
        <v>831</v>
      </c>
      <c r="C131" s="242" t="s">
        <v>391</v>
      </c>
      <c r="D131" s="247" t="s">
        <v>386</v>
      </c>
      <c r="E131" s="243">
        <f t="shared" si="17"/>
        <v>62.26</v>
      </c>
      <c r="F131" s="243">
        <v>1</v>
      </c>
      <c r="G131" s="243">
        <f t="shared" si="23"/>
        <v>62.26</v>
      </c>
      <c r="H131" s="243">
        <f t="shared" si="24"/>
        <v>234.22</v>
      </c>
      <c r="I131" s="243"/>
      <c r="J131" s="243">
        <f t="shared" si="21"/>
        <v>422.88</v>
      </c>
      <c r="K131" s="243">
        <f t="shared" si="22"/>
        <v>76.12</v>
      </c>
      <c r="L131" s="237">
        <f>ROUND('Приложение № 2 2017'!D122*0.95,0)</f>
        <v>499</v>
      </c>
      <c r="M131" s="345">
        <v>290</v>
      </c>
      <c r="N131" s="239">
        <f>L131/M131</f>
        <v>1.72</v>
      </c>
      <c r="P131" s="307"/>
      <c r="Q131" s="239"/>
    </row>
    <row r="132" spans="1:18" ht="17.25" customHeight="1" x14ac:dyDescent="0.3">
      <c r="A132" s="240" t="s">
        <v>738</v>
      </c>
      <c r="B132" s="248" t="s">
        <v>753</v>
      </c>
      <c r="C132" s="242" t="s">
        <v>391</v>
      </c>
      <c r="D132" s="247" t="s">
        <v>386</v>
      </c>
      <c r="E132" s="243">
        <f t="shared" si="17"/>
        <v>62.26</v>
      </c>
      <c r="F132" s="243">
        <v>0.66</v>
      </c>
      <c r="G132" s="243">
        <f t="shared" si="23"/>
        <v>41.09</v>
      </c>
      <c r="H132" s="243">
        <f t="shared" si="24"/>
        <v>154.58000000000001</v>
      </c>
      <c r="I132" s="243"/>
      <c r="J132" s="243">
        <f t="shared" si="21"/>
        <v>277.97000000000003</v>
      </c>
      <c r="K132" s="243">
        <f t="shared" si="22"/>
        <v>50.03</v>
      </c>
      <c r="L132" s="237">
        <f>ROUND('Приложение № 2 2017'!D123*0.95,0)</f>
        <v>328</v>
      </c>
      <c r="M132" s="345">
        <v>190</v>
      </c>
      <c r="N132" s="239">
        <f>L132/M132</f>
        <v>1.73</v>
      </c>
      <c r="P132" s="307"/>
      <c r="Q132" s="239"/>
    </row>
    <row r="133" spans="1:18" s="250" customFormat="1" ht="16.2" x14ac:dyDescent="0.35">
      <c r="A133" s="240" t="s">
        <v>699</v>
      </c>
      <c r="B133" s="248" t="s">
        <v>710</v>
      </c>
      <c r="C133" s="249" t="s">
        <v>422</v>
      </c>
      <c r="D133" s="247" t="s">
        <v>386</v>
      </c>
      <c r="E133" s="243">
        <f t="shared" si="17"/>
        <v>62.26</v>
      </c>
      <c r="F133" s="303">
        <v>0.08</v>
      </c>
      <c r="G133" s="243">
        <f t="shared" si="23"/>
        <v>4.9800000000000004</v>
      </c>
      <c r="H133" s="243">
        <f t="shared" si="24"/>
        <v>18.73</v>
      </c>
      <c r="I133" s="243"/>
      <c r="J133" s="243">
        <f t="shared" si="21"/>
        <v>32.200000000000003</v>
      </c>
      <c r="K133" s="243">
        <f t="shared" si="22"/>
        <v>5.8</v>
      </c>
      <c r="L133" s="237">
        <f>ROUND('Приложение № 2 2017'!D124*0.95,0)</f>
        <v>38</v>
      </c>
      <c r="M133" s="345">
        <v>25</v>
      </c>
      <c r="N133" s="239">
        <f>L133/M133</f>
        <v>1.52</v>
      </c>
      <c r="O133" s="228"/>
      <c r="P133" s="307"/>
      <c r="Q133" s="239"/>
      <c r="R133" s="228"/>
    </row>
    <row r="134" spans="1:18" s="250" customFormat="1" ht="30" customHeight="1" x14ac:dyDescent="0.35">
      <c r="A134" s="240" t="s">
        <v>741</v>
      </c>
      <c r="B134" s="248" t="s">
        <v>712</v>
      </c>
      <c r="C134" s="249" t="s">
        <v>422</v>
      </c>
      <c r="D134" s="308"/>
      <c r="E134" s="309"/>
      <c r="F134" s="303"/>
      <c r="G134" s="243">
        <f t="shared" si="23"/>
        <v>0</v>
      </c>
      <c r="H134" s="243">
        <f t="shared" si="24"/>
        <v>0</v>
      </c>
      <c r="I134" s="243"/>
      <c r="J134" s="243">
        <f t="shared" si="21"/>
        <v>0</v>
      </c>
      <c r="K134" s="243">
        <f t="shared" si="22"/>
        <v>0</v>
      </c>
      <c r="L134" s="237">
        <f>ROUND('Приложение № 2 2017'!D125*0.95,0)</f>
        <v>0</v>
      </c>
      <c r="M134" s="345">
        <v>0</v>
      </c>
      <c r="N134" s="239"/>
      <c r="O134" s="228"/>
      <c r="P134" s="307"/>
      <c r="Q134" s="239"/>
      <c r="R134" s="228"/>
    </row>
    <row r="135" spans="1:18" s="250" customFormat="1" ht="16.2" x14ac:dyDescent="0.35">
      <c r="A135" s="272" t="s">
        <v>170</v>
      </c>
      <c r="B135" s="306" t="s">
        <v>179</v>
      </c>
      <c r="C135" s="249" t="s">
        <v>391</v>
      </c>
      <c r="D135" s="247" t="s">
        <v>386</v>
      </c>
      <c r="E135" s="243">
        <f>$E$15</f>
        <v>62.26</v>
      </c>
      <c r="F135" s="303">
        <v>0.15</v>
      </c>
      <c r="G135" s="243">
        <f t="shared" si="23"/>
        <v>9.34</v>
      </c>
      <c r="H135" s="243">
        <f t="shared" si="24"/>
        <v>35.14</v>
      </c>
      <c r="I135" s="243"/>
      <c r="J135" s="243">
        <f t="shared" si="21"/>
        <v>64.41</v>
      </c>
      <c r="K135" s="243">
        <f t="shared" si="22"/>
        <v>11.59</v>
      </c>
      <c r="L135" s="237">
        <f>ROUND('Приложение № 2 2017'!D126*0.95,0)</f>
        <v>76</v>
      </c>
      <c r="M135" s="345">
        <v>45</v>
      </c>
      <c r="N135" s="239">
        <f>L135/M135</f>
        <v>1.69</v>
      </c>
      <c r="O135" s="228"/>
      <c r="P135" s="307"/>
      <c r="Q135" s="239"/>
      <c r="R135" s="228"/>
    </row>
    <row r="136" spans="1:18" s="250" customFormat="1" ht="17.25" customHeight="1" x14ac:dyDescent="0.35">
      <c r="A136" s="272" t="s">
        <v>171</v>
      </c>
      <c r="B136" s="306" t="s">
        <v>180</v>
      </c>
      <c r="C136" s="249" t="s">
        <v>391</v>
      </c>
      <c r="D136" s="247" t="s">
        <v>386</v>
      </c>
      <c r="E136" s="243">
        <f>$E$15</f>
        <v>62.26</v>
      </c>
      <c r="F136" s="303">
        <v>0.27</v>
      </c>
      <c r="G136" s="243">
        <f t="shared" si="23"/>
        <v>16.809999999999999</v>
      </c>
      <c r="H136" s="243">
        <f t="shared" si="24"/>
        <v>63.24</v>
      </c>
      <c r="I136" s="243"/>
      <c r="J136" s="243">
        <f t="shared" si="21"/>
        <v>112.71</v>
      </c>
      <c r="K136" s="243">
        <f t="shared" si="22"/>
        <v>20.29</v>
      </c>
      <c r="L136" s="237">
        <f>ROUND('Приложение № 2 2017'!D127*0.95,0)</f>
        <v>133</v>
      </c>
      <c r="M136" s="345">
        <v>80</v>
      </c>
      <c r="N136" s="239">
        <f>L136/M136</f>
        <v>1.66</v>
      </c>
      <c r="O136" s="228"/>
      <c r="P136" s="307"/>
      <c r="Q136" s="239"/>
      <c r="R136" s="228"/>
    </row>
    <row r="137" spans="1:18" s="250" customFormat="1" ht="31.2" x14ac:dyDescent="0.35">
      <c r="A137" s="240" t="s">
        <v>700</v>
      </c>
      <c r="B137" s="248" t="s">
        <v>714</v>
      </c>
      <c r="C137" s="249" t="s">
        <v>715</v>
      </c>
      <c r="D137" s="247" t="s">
        <v>386</v>
      </c>
      <c r="E137" s="243">
        <f>$E$15</f>
        <v>62.26</v>
      </c>
      <c r="F137" s="303">
        <v>0.22</v>
      </c>
      <c r="G137" s="243">
        <f t="shared" si="23"/>
        <v>13.7</v>
      </c>
      <c r="H137" s="243">
        <f t="shared" si="24"/>
        <v>51.54</v>
      </c>
      <c r="I137" s="243"/>
      <c r="J137" s="243">
        <f t="shared" si="21"/>
        <v>92.37</v>
      </c>
      <c r="K137" s="243">
        <f t="shared" si="22"/>
        <v>16.63</v>
      </c>
      <c r="L137" s="237">
        <f>ROUND('Приложение № 2 2017'!D128*0.95,0)</f>
        <v>109</v>
      </c>
      <c r="M137" s="345">
        <v>65</v>
      </c>
      <c r="N137" s="239">
        <f>L137/M137</f>
        <v>1.68</v>
      </c>
      <c r="O137" s="228"/>
      <c r="P137" s="307"/>
      <c r="Q137" s="239"/>
      <c r="R137" s="228"/>
    </row>
    <row r="138" spans="1:18" s="250" customFormat="1" ht="17.25" customHeight="1" x14ac:dyDescent="0.35">
      <c r="A138" s="240" t="s">
        <v>702</v>
      </c>
      <c r="B138" s="248" t="s">
        <v>718</v>
      </c>
      <c r="C138" s="249" t="s">
        <v>408</v>
      </c>
      <c r="D138" s="247" t="s">
        <v>386</v>
      </c>
      <c r="E138" s="243">
        <f>$E$15</f>
        <v>62.26</v>
      </c>
      <c r="F138" s="303">
        <v>0.2</v>
      </c>
      <c r="G138" s="243">
        <f t="shared" si="23"/>
        <v>12.45</v>
      </c>
      <c r="H138" s="243">
        <f t="shared" si="24"/>
        <v>46.84</v>
      </c>
      <c r="I138" s="243"/>
      <c r="J138" s="243">
        <f t="shared" si="21"/>
        <v>84.75</v>
      </c>
      <c r="K138" s="243">
        <f t="shared" si="22"/>
        <v>15.25</v>
      </c>
      <c r="L138" s="237">
        <f>ROUND('Приложение № 2 2017'!D129*0.95,0)</f>
        <v>100</v>
      </c>
      <c r="M138" s="345">
        <v>60</v>
      </c>
      <c r="N138" s="239">
        <f>L138/M138</f>
        <v>1.67</v>
      </c>
      <c r="O138" s="228"/>
      <c r="P138" s="307"/>
      <c r="Q138" s="239"/>
      <c r="R138" s="228"/>
    </row>
    <row r="139" spans="1:18" s="256" customFormat="1" ht="17.25" customHeight="1" x14ac:dyDescent="0.35">
      <c r="A139" s="251" t="s">
        <v>801</v>
      </c>
      <c r="B139" s="252" t="s">
        <v>348</v>
      </c>
      <c r="C139" s="253" t="s">
        <v>408</v>
      </c>
      <c r="D139" s="300"/>
      <c r="E139" s="254"/>
      <c r="F139" s="310"/>
      <c r="G139" s="254"/>
      <c r="H139" s="254">
        <f t="shared" si="24"/>
        <v>0</v>
      </c>
      <c r="I139" s="254"/>
      <c r="J139" s="254"/>
      <c r="K139" s="254"/>
      <c r="L139" s="237">
        <f>ROUND('Приложение № 2 2017'!D130*0.95,0)</f>
        <v>0</v>
      </c>
      <c r="M139" s="346">
        <v>0</v>
      </c>
      <c r="N139" s="239"/>
      <c r="O139" s="302"/>
      <c r="P139" s="347"/>
      <c r="Q139" s="348"/>
      <c r="R139" s="302"/>
    </row>
    <row r="140" spans="1:18" s="250" customFormat="1" ht="17.25" customHeight="1" x14ac:dyDescent="0.35">
      <c r="A140" s="240" t="s">
        <v>213</v>
      </c>
      <c r="B140" s="306" t="s">
        <v>212</v>
      </c>
      <c r="C140" s="249" t="s">
        <v>391</v>
      </c>
      <c r="D140" s="247" t="s">
        <v>386</v>
      </c>
      <c r="E140" s="243">
        <f t="shared" ref="E140:E151" si="25">$E$15</f>
        <v>62.26</v>
      </c>
      <c r="F140" s="303">
        <v>0.48</v>
      </c>
      <c r="G140" s="243">
        <f t="shared" ref="G140:G151" si="26">E140*F140</f>
        <v>29.88</v>
      </c>
      <c r="H140" s="243">
        <f t="shared" si="24"/>
        <v>112.41</v>
      </c>
      <c r="I140" s="243"/>
      <c r="J140" s="243">
        <f t="shared" ref="J140:J151" si="27">L140-K140</f>
        <v>201.69</v>
      </c>
      <c r="K140" s="243">
        <f t="shared" ref="K140:K151" si="28">L140/1.18*0.18</f>
        <v>36.31</v>
      </c>
      <c r="L140" s="237">
        <f>ROUND('Приложение № 2 2017'!D131*0.95,0)</f>
        <v>238</v>
      </c>
      <c r="M140" s="345">
        <v>140</v>
      </c>
      <c r="N140" s="239">
        <f t="shared" ref="N140:N151" si="29">L140/M140</f>
        <v>1.7</v>
      </c>
      <c r="O140" s="228"/>
      <c r="P140" s="307">
        <f>L140/'Приложение № 2 2017'!D131</f>
        <v>0.95199999999999996</v>
      </c>
      <c r="Q140" s="239"/>
      <c r="R140" s="228"/>
    </row>
    <row r="141" spans="1:18" s="250" customFormat="1" ht="17.25" customHeight="1" x14ac:dyDescent="0.35">
      <c r="A141" s="240" t="s">
        <v>214</v>
      </c>
      <c r="B141" s="306" t="s">
        <v>305</v>
      </c>
      <c r="C141" s="249" t="s">
        <v>391</v>
      </c>
      <c r="D141" s="247" t="s">
        <v>386</v>
      </c>
      <c r="E141" s="243">
        <f t="shared" si="25"/>
        <v>62.26</v>
      </c>
      <c r="F141" s="303">
        <v>0.53</v>
      </c>
      <c r="G141" s="243">
        <f t="shared" si="26"/>
        <v>33</v>
      </c>
      <c r="H141" s="243">
        <f t="shared" si="24"/>
        <v>124.15</v>
      </c>
      <c r="I141" s="243"/>
      <c r="J141" s="243">
        <f t="shared" si="27"/>
        <v>225.42</v>
      </c>
      <c r="K141" s="243">
        <f t="shared" si="28"/>
        <v>40.58</v>
      </c>
      <c r="L141" s="237">
        <f>ROUND('Приложение № 2 2017'!D132*0.95,0)</f>
        <v>266</v>
      </c>
      <c r="M141" s="345">
        <v>155</v>
      </c>
      <c r="N141" s="239">
        <f t="shared" si="29"/>
        <v>1.72</v>
      </c>
      <c r="O141" s="228"/>
      <c r="P141" s="307"/>
      <c r="Q141" s="239"/>
      <c r="R141" s="228"/>
    </row>
    <row r="142" spans="1:18" s="250" customFormat="1" ht="31.2" x14ac:dyDescent="0.35">
      <c r="A142" s="240" t="s">
        <v>802</v>
      </c>
      <c r="B142" s="248" t="s">
        <v>860</v>
      </c>
      <c r="C142" s="249" t="s">
        <v>391</v>
      </c>
      <c r="D142" s="247" t="s">
        <v>386</v>
      </c>
      <c r="E142" s="243">
        <f t="shared" si="25"/>
        <v>62.26</v>
      </c>
      <c r="F142" s="303">
        <v>0.55000000000000004</v>
      </c>
      <c r="G142" s="243">
        <f t="shared" si="26"/>
        <v>34.24</v>
      </c>
      <c r="H142" s="243">
        <f t="shared" si="24"/>
        <v>128.81</v>
      </c>
      <c r="I142" s="243"/>
      <c r="J142" s="243">
        <f t="shared" si="27"/>
        <v>233.9</v>
      </c>
      <c r="K142" s="243">
        <f t="shared" si="28"/>
        <v>42.1</v>
      </c>
      <c r="L142" s="237">
        <f>ROUND('Приложение № 2 2017'!D133*0.95,0)</f>
        <v>276</v>
      </c>
      <c r="M142" s="345">
        <v>160</v>
      </c>
      <c r="N142" s="239">
        <f t="shared" si="29"/>
        <v>1.73</v>
      </c>
      <c r="O142" s="228"/>
      <c r="P142" s="307"/>
      <c r="Q142" s="239"/>
      <c r="R142" s="228"/>
    </row>
    <row r="143" spans="1:18" s="250" customFormat="1" ht="31.2" x14ac:dyDescent="0.35">
      <c r="A143" s="240" t="s">
        <v>747</v>
      </c>
      <c r="B143" s="248" t="s">
        <v>862</v>
      </c>
      <c r="C143" s="249" t="s">
        <v>391</v>
      </c>
      <c r="D143" s="247" t="s">
        <v>386</v>
      </c>
      <c r="E143" s="243">
        <f t="shared" si="25"/>
        <v>62.26</v>
      </c>
      <c r="F143" s="303">
        <v>0.43</v>
      </c>
      <c r="G143" s="243">
        <f t="shared" si="26"/>
        <v>26.77</v>
      </c>
      <c r="H143" s="243">
        <f t="shared" si="24"/>
        <v>100.71</v>
      </c>
      <c r="I143" s="243"/>
      <c r="J143" s="243">
        <f t="shared" si="27"/>
        <v>181.36</v>
      </c>
      <c r="K143" s="243">
        <f t="shared" si="28"/>
        <v>32.64</v>
      </c>
      <c r="L143" s="237">
        <f>ROUND('Приложение № 2 2017'!D134*0.95,0)</f>
        <v>214</v>
      </c>
      <c r="M143" s="345">
        <v>125</v>
      </c>
      <c r="N143" s="239">
        <f t="shared" si="29"/>
        <v>1.71</v>
      </c>
      <c r="O143" s="228"/>
      <c r="P143" s="307"/>
      <c r="Q143" s="239"/>
      <c r="R143" s="228"/>
    </row>
    <row r="144" spans="1:18" s="250" customFormat="1" ht="31.2" x14ac:dyDescent="0.35">
      <c r="A144" s="240" t="s">
        <v>748</v>
      </c>
      <c r="B144" s="248" t="s">
        <v>864</v>
      </c>
      <c r="C144" s="249" t="s">
        <v>391</v>
      </c>
      <c r="D144" s="247" t="s">
        <v>386</v>
      </c>
      <c r="E144" s="243">
        <f t="shared" si="25"/>
        <v>62.26</v>
      </c>
      <c r="F144" s="303">
        <v>0.33</v>
      </c>
      <c r="G144" s="243">
        <f t="shared" si="26"/>
        <v>20.55</v>
      </c>
      <c r="H144" s="243">
        <f t="shared" si="24"/>
        <v>77.31</v>
      </c>
      <c r="I144" s="243"/>
      <c r="J144" s="243">
        <f t="shared" si="27"/>
        <v>140.68</v>
      </c>
      <c r="K144" s="243">
        <f t="shared" si="28"/>
        <v>25.32</v>
      </c>
      <c r="L144" s="237">
        <f>ROUND('Приложение № 2 2017'!D135*0.95,0)</f>
        <v>166</v>
      </c>
      <c r="M144" s="345">
        <v>95</v>
      </c>
      <c r="N144" s="239">
        <f t="shared" si="29"/>
        <v>1.75</v>
      </c>
      <c r="O144" s="228"/>
      <c r="P144" s="307"/>
      <c r="Q144" s="239"/>
      <c r="R144" s="228"/>
    </row>
    <row r="145" spans="1:18" s="250" customFormat="1" ht="16.2" x14ac:dyDescent="0.35">
      <c r="A145" s="240" t="s">
        <v>704</v>
      </c>
      <c r="B145" s="248" t="s">
        <v>720</v>
      </c>
      <c r="C145" s="249" t="s">
        <v>391</v>
      </c>
      <c r="D145" s="247" t="s">
        <v>386</v>
      </c>
      <c r="E145" s="243">
        <f t="shared" si="25"/>
        <v>62.26</v>
      </c>
      <c r="F145" s="303">
        <v>0.08</v>
      </c>
      <c r="G145" s="243">
        <f t="shared" si="26"/>
        <v>4.9800000000000004</v>
      </c>
      <c r="H145" s="243">
        <f t="shared" si="24"/>
        <v>18.73</v>
      </c>
      <c r="I145" s="243"/>
      <c r="J145" s="243">
        <f t="shared" si="27"/>
        <v>32.200000000000003</v>
      </c>
      <c r="K145" s="243">
        <f t="shared" si="28"/>
        <v>5.8</v>
      </c>
      <c r="L145" s="237">
        <f>ROUND('Приложение № 2 2017'!D136*0.95,0)</f>
        <v>38</v>
      </c>
      <c r="M145" s="345">
        <v>25</v>
      </c>
      <c r="N145" s="239">
        <f t="shared" si="29"/>
        <v>1.52</v>
      </c>
      <c r="O145" s="228"/>
      <c r="P145" s="307"/>
      <c r="Q145" s="239"/>
      <c r="R145" s="228"/>
    </row>
    <row r="146" spans="1:18" s="250" customFormat="1" ht="31.2" x14ac:dyDescent="0.35">
      <c r="A146" s="240" t="s">
        <v>804</v>
      </c>
      <c r="B146" s="248" t="s">
        <v>722</v>
      </c>
      <c r="C146" s="249" t="s">
        <v>391</v>
      </c>
      <c r="D146" s="247" t="s">
        <v>386</v>
      </c>
      <c r="E146" s="243">
        <f t="shared" si="25"/>
        <v>62.26</v>
      </c>
      <c r="F146" s="303">
        <v>0.38</v>
      </c>
      <c r="G146" s="243">
        <f t="shared" si="26"/>
        <v>23.66</v>
      </c>
      <c r="H146" s="243">
        <f t="shared" si="24"/>
        <v>89.01</v>
      </c>
      <c r="I146" s="243"/>
      <c r="J146" s="243">
        <f t="shared" si="27"/>
        <v>161.02000000000001</v>
      </c>
      <c r="K146" s="243">
        <f t="shared" si="28"/>
        <v>28.98</v>
      </c>
      <c r="L146" s="237">
        <f>ROUND('Приложение № 2 2017'!D137*0.95,0)</f>
        <v>190</v>
      </c>
      <c r="M146" s="345">
        <v>110</v>
      </c>
      <c r="N146" s="239">
        <f t="shared" si="29"/>
        <v>1.73</v>
      </c>
      <c r="O146" s="228"/>
      <c r="P146" s="307"/>
      <c r="Q146" s="239"/>
      <c r="R146" s="228"/>
    </row>
    <row r="147" spans="1:18" s="250" customFormat="1" ht="31.2" x14ac:dyDescent="0.35">
      <c r="A147" s="240" t="s">
        <v>807</v>
      </c>
      <c r="B147" s="248" t="s">
        <v>766</v>
      </c>
      <c r="C147" s="249" t="s">
        <v>391</v>
      </c>
      <c r="D147" s="247" t="s">
        <v>386</v>
      </c>
      <c r="E147" s="243">
        <f t="shared" si="25"/>
        <v>62.26</v>
      </c>
      <c r="F147" s="303">
        <v>1.33</v>
      </c>
      <c r="G147" s="243">
        <f t="shared" si="26"/>
        <v>82.81</v>
      </c>
      <c r="H147" s="243">
        <f t="shared" si="24"/>
        <v>311.52999999999997</v>
      </c>
      <c r="I147" s="243"/>
      <c r="J147" s="243">
        <f t="shared" si="27"/>
        <v>563.55999999999995</v>
      </c>
      <c r="K147" s="243">
        <f t="shared" si="28"/>
        <v>101.44</v>
      </c>
      <c r="L147" s="237">
        <f>ROUND('Приложение № 2 2017'!D138*0.95,0)</f>
        <v>665</v>
      </c>
      <c r="M147" s="345">
        <v>385</v>
      </c>
      <c r="N147" s="239">
        <f t="shared" si="29"/>
        <v>1.73</v>
      </c>
      <c r="O147" s="228"/>
      <c r="P147" s="307"/>
      <c r="Q147" s="239"/>
      <c r="R147" s="228"/>
    </row>
    <row r="148" spans="1:18" ht="46.8" x14ac:dyDescent="0.3">
      <c r="A148" s="240" t="s">
        <v>809</v>
      </c>
      <c r="B148" s="248" t="s">
        <v>725</v>
      </c>
      <c r="C148" s="249" t="s">
        <v>391</v>
      </c>
      <c r="D148" s="247" t="s">
        <v>386</v>
      </c>
      <c r="E148" s="243">
        <f t="shared" si="25"/>
        <v>62.26</v>
      </c>
      <c r="F148" s="303">
        <v>0.08</v>
      </c>
      <c r="G148" s="243">
        <f t="shared" si="26"/>
        <v>4.9800000000000004</v>
      </c>
      <c r="H148" s="243">
        <f t="shared" si="24"/>
        <v>18.73</v>
      </c>
      <c r="I148" s="243"/>
      <c r="J148" s="243">
        <f t="shared" si="27"/>
        <v>32.200000000000003</v>
      </c>
      <c r="K148" s="243">
        <f t="shared" si="28"/>
        <v>5.8</v>
      </c>
      <c r="L148" s="237">
        <f>ROUND('Приложение № 2 2017'!D139*0.95,0)</f>
        <v>38</v>
      </c>
      <c r="M148" s="345">
        <v>25</v>
      </c>
      <c r="N148" s="239">
        <f t="shared" si="29"/>
        <v>1.52</v>
      </c>
      <c r="P148" s="307"/>
      <c r="Q148" s="239"/>
    </row>
    <row r="149" spans="1:18" x14ac:dyDescent="0.3">
      <c r="A149" s="240" t="s">
        <v>810</v>
      </c>
      <c r="B149" s="248" t="s">
        <v>866</v>
      </c>
      <c r="C149" s="249" t="s">
        <v>391</v>
      </c>
      <c r="D149" s="247" t="s">
        <v>386</v>
      </c>
      <c r="E149" s="243">
        <f t="shared" si="25"/>
        <v>62.26</v>
      </c>
      <c r="F149" s="303">
        <v>1.2</v>
      </c>
      <c r="G149" s="243">
        <f t="shared" si="26"/>
        <v>74.709999999999994</v>
      </c>
      <c r="H149" s="243">
        <f t="shared" si="24"/>
        <v>281.06</v>
      </c>
      <c r="I149" s="243"/>
      <c r="J149" s="243">
        <f t="shared" si="27"/>
        <v>507.63</v>
      </c>
      <c r="K149" s="243">
        <f t="shared" si="28"/>
        <v>91.37</v>
      </c>
      <c r="L149" s="237">
        <f>ROUND('Приложение № 2 2017'!D140*0.95,0)</f>
        <v>599</v>
      </c>
      <c r="M149" s="345">
        <v>350</v>
      </c>
      <c r="N149" s="239">
        <f t="shared" si="29"/>
        <v>1.71</v>
      </c>
      <c r="P149" s="307"/>
      <c r="Q149" s="239"/>
    </row>
    <row r="150" spans="1:18" x14ac:dyDescent="0.3">
      <c r="A150" s="240" t="s">
        <v>811</v>
      </c>
      <c r="B150" s="248" t="s">
        <v>867</v>
      </c>
      <c r="C150" s="249" t="s">
        <v>391</v>
      </c>
      <c r="D150" s="247" t="s">
        <v>386</v>
      </c>
      <c r="E150" s="243">
        <f t="shared" si="25"/>
        <v>62.26</v>
      </c>
      <c r="F150" s="303">
        <v>0.55000000000000004</v>
      </c>
      <c r="G150" s="243">
        <f t="shared" si="26"/>
        <v>34.24</v>
      </c>
      <c r="H150" s="243">
        <f t="shared" si="24"/>
        <v>128.81</v>
      </c>
      <c r="I150" s="243"/>
      <c r="J150" s="243">
        <f t="shared" si="27"/>
        <v>233.9</v>
      </c>
      <c r="K150" s="243">
        <f t="shared" si="28"/>
        <v>42.1</v>
      </c>
      <c r="L150" s="237">
        <f>ROUND('Приложение № 2 2017'!D141*0.95,0)</f>
        <v>276</v>
      </c>
      <c r="M150" s="345">
        <v>160</v>
      </c>
      <c r="N150" s="239">
        <f t="shared" si="29"/>
        <v>1.73</v>
      </c>
      <c r="P150" s="307"/>
      <c r="Q150" s="239"/>
    </row>
    <row r="151" spans="1:18" ht="17.25" customHeight="1" x14ac:dyDescent="0.3">
      <c r="A151" s="240" t="s">
        <v>813</v>
      </c>
      <c r="B151" s="248" t="s">
        <v>869</v>
      </c>
      <c r="C151" s="249" t="s">
        <v>870</v>
      </c>
      <c r="D151" s="247" t="s">
        <v>386</v>
      </c>
      <c r="E151" s="243">
        <f t="shared" si="25"/>
        <v>62.26</v>
      </c>
      <c r="F151" s="303">
        <v>0.4</v>
      </c>
      <c r="G151" s="243">
        <f t="shared" si="26"/>
        <v>24.9</v>
      </c>
      <c r="H151" s="243">
        <f t="shared" si="24"/>
        <v>93.67</v>
      </c>
      <c r="I151" s="243"/>
      <c r="J151" s="243">
        <f t="shared" si="27"/>
        <v>169.49</v>
      </c>
      <c r="K151" s="243">
        <f t="shared" si="28"/>
        <v>30.51</v>
      </c>
      <c r="L151" s="237">
        <f>ROUND('Приложение № 2 2017'!D142*0.95,0)</f>
        <v>200</v>
      </c>
      <c r="M151" s="345">
        <v>115</v>
      </c>
      <c r="N151" s="239">
        <f t="shared" si="29"/>
        <v>1.74</v>
      </c>
      <c r="P151" s="307"/>
      <c r="Q151" s="239"/>
    </row>
    <row r="152" spans="1:18" ht="40.5" customHeight="1" x14ac:dyDescent="0.3">
      <c r="A152" s="245" t="s">
        <v>163</v>
      </c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37">
        <f>ROUND('Приложение № 2 2017'!D143*0.95,0)</f>
        <v>0</v>
      </c>
      <c r="M152" s="345"/>
      <c r="N152" s="239"/>
      <c r="P152" s="307"/>
      <c r="Q152" s="239"/>
    </row>
    <row r="153" spans="1:18" ht="46.8" x14ac:dyDescent="0.3">
      <c r="A153" s="240" t="s">
        <v>814</v>
      </c>
      <c r="B153" s="248" t="s">
        <v>13</v>
      </c>
      <c r="C153" s="242" t="s">
        <v>14</v>
      </c>
      <c r="D153" s="247" t="s">
        <v>386</v>
      </c>
      <c r="E153" s="243">
        <f t="shared" ref="E153:E165" si="30">$E$15</f>
        <v>62.26</v>
      </c>
      <c r="F153" s="243">
        <v>4.2</v>
      </c>
      <c r="G153" s="243">
        <f t="shared" ref="G153:G184" si="31">E153*F153</f>
        <v>261.49</v>
      </c>
      <c r="H153" s="243">
        <f t="shared" ref="H153:H184" si="32">G153*3.762</f>
        <v>983.73</v>
      </c>
      <c r="I153" s="243"/>
      <c r="J153" s="243">
        <f t="shared" ref="J153:J184" si="33">L153-K153</f>
        <v>1775.42</v>
      </c>
      <c r="K153" s="243">
        <f t="shared" ref="K153:K184" si="34">L153/1.18*0.18</f>
        <v>319.58</v>
      </c>
      <c r="L153" s="237">
        <f>ROUND('Приложение № 2 2017'!D144*0.95,0)</f>
        <v>2095</v>
      </c>
      <c r="M153" s="345">
        <v>1220</v>
      </c>
      <c r="N153" s="239">
        <f t="shared" ref="N153:N160" si="35">L153/M153</f>
        <v>1.72</v>
      </c>
      <c r="P153" s="307"/>
      <c r="Q153" s="239"/>
    </row>
    <row r="154" spans="1:18" s="302" customFormat="1" ht="17.25" customHeight="1" x14ac:dyDescent="0.3">
      <c r="A154" s="251" t="s">
        <v>815</v>
      </c>
      <c r="B154" s="252" t="s">
        <v>349</v>
      </c>
      <c r="C154" s="299" t="s">
        <v>391</v>
      </c>
      <c r="D154" s="300" t="s">
        <v>386</v>
      </c>
      <c r="E154" s="254">
        <f t="shared" si="30"/>
        <v>62.26</v>
      </c>
      <c r="F154" s="254">
        <v>1.08</v>
      </c>
      <c r="G154" s="254">
        <f t="shared" si="31"/>
        <v>67.239999999999995</v>
      </c>
      <c r="H154" s="254">
        <f t="shared" si="32"/>
        <v>252.96</v>
      </c>
      <c r="I154" s="254"/>
      <c r="J154" s="254">
        <f t="shared" si="33"/>
        <v>455.08</v>
      </c>
      <c r="K154" s="254">
        <f t="shared" si="34"/>
        <v>81.92</v>
      </c>
      <c r="L154" s="237">
        <f>ROUND('Приложение № 2 2017'!D145*0.95,0)</f>
        <v>537</v>
      </c>
      <c r="M154" s="346">
        <v>315</v>
      </c>
      <c r="N154" s="239">
        <f t="shared" si="35"/>
        <v>1.7</v>
      </c>
      <c r="P154" s="347"/>
      <c r="Q154" s="348"/>
    </row>
    <row r="155" spans="1:18" ht="31.2" x14ac:dyDescent="0.3">
      <c r="A155" s="240" t="s">
        <v>817</v>
      </c>
      <c r="B155" s="248" t="s">
        <v>15</v>
      </c>
      <c r="C155" s="242" t="s">
        <v>440</v>
      </c>
      <c r="D155" s="247" t="s">
        <v>386</v>
      </c>
      <c r="E155" s="243">
        <f t="shared" si="30"/>
        <v>62.26</v>
      </c>
      <c r="F155" s="243">
        <v>0.96</v>
      </c>
      <c r="G155" s="243">
        <f t="shared" si="31"/>
        <v>59.77</v>
      </c>
      <c r="H155" s="243">
        <f t="shared" si="32"/>
        <v>224.85</v>
      </c>
      <c r="I155" s="243"/>
      <c r="J155" s="243">
        <f t="shared" si="33"/>
        <v>406.78</v>
      </c>
      <c r="K155" s="243">
        <f t="shared" si="34"/>
        <v>73.22</v>
      </c>
      <c r="L155" s="237">
        <f>ROUND('Приложение № 2 2017'!D146*0.95,0)</f>
        <v>480</v>
      </c>
      <c r="M155" s="345">
        <v>280</v>
      </c>
      <c r="N155" s="239">
        <f t="shared" si="35"/>
        <v>1.71</v>
      </c>
      <c r="P155" s="307"/>
      <c r="Q155" s="239"/>
    </row>
    <row r="156" spans="1:18" ht="17.25" customHeight="1" x14ac:dyDescent="0.3">
      <c r="A156" s="240" t="s">
        <v>818</v>
      </c>
      <c r="B156" s="248" t="s">
        <v>17</v>
      </c>
      <c r="C156" s="242" t="s">
        <v>391</v>
      </c>
      <c r="D156" s="247" t="s">
        <v>386</v>
      </c>
      <c r="E156" s="243">
        <f t="shared" si="30"/>
        <v>62.26</v>
      </c>
      <c r="F156" s="243">
        <v>2.8</v>
      </c>
      <c r="G156" s="243">
        <f t="shared" si="31"/>
        <v>174.33</v>
      </c>
      <c r="H156" s="243">
        <f t="shared" si="32"/>
        <v>655.83</v>
      </c>
      <c r="I156" s="243"/>
      <c r="J156" s="243">
        <f t="shared" si="33"/>
        <v>1183.9000000000001</v>
      </c>
      <c r="K156" s="243">
        <f t="shared" si="34"/>
        <v>213.1</v>
      </c>
      <c r="L156" s="237">
        <f>ROUND('Приложение № 2 2017'!D147*0.95,0)</f>
        <v>1397</v>
      </c>
      <c r="M156" s="345">
        <v>815</v>
      </c>
      <c r="N156" s="239">
        <f t="shared" si="35"/>
        <v>1.71</v>
      </c>
      <c r="P156" s="307"/>
      <c r="Q156" s="239"/>
    </row>
    <row r="157" spans="1:18" ht="31.2" x14ac:dyDescent="0.3">
      <c r="A157" s="240" t="s">
        <v>706</v>
      </c>
      <c r="B157" s="248" t="s">
        <v>19</v>
      </c>
      <c r="C157" s="242" t="s">
        <v>391</v>
      </c>
      <c r="D157" s="247" t="s">
        <v>386</v>
      </c>
      <c r="E157" s="243">
        <f t="shared" si="30"/>
        <v>62.26</v>
      </c>
      <c r="F157" s="243">
        <v>1.38</v>
      </c>
      <c r="G157" s="243">
        <f t="shared" si="31"/>
        <v>85.92</v>
      </c>
      <c r="H157" s="243">
        <f t="shared" si="32"/>
        <v>323.23</v>
      </c>
      <c r="I157" s="243"/>
      <c r="J157" s="243">
        <f t="shared" si="33"/>
        <v>583.9</v>
      </c>
      <c r="K157" s="243">
        <f t="shared" si="34"/>
        <v>105.1</v>
      </c>
      <c r="L157" s="237">
        <f>ROUND('Приложение № 2 2017'!D148*0.95,0)</f>
        <v>689</v>
      </c>
      <c r="M157" s="345">
        <v>400</v>
      </c>
      <c r="N157" s="239">
        <f t="shared" si="35"/>
        <v>1.72</v>
      </c>
      <c r="P157" s="307"/>
      <c r="Q157" s="239"/>
    </row>
    <row r="158" spans="1:18" x14ac:dyDescent="0.3">
      <c r="A158" s="240" t="s">
        <v>707</v>
      </c>
      <c r="B158" s="248" t="s">
        <v>21</v>
      </c>
      <c r="C158" s="242" t="s">
        <v>432</v>
      </c>
      <c r="D158" s="247" t="s">
        <v>386</v>
      </c>
      <c r="E158" s="243">
        <f t="shared" si="30"/>
        <v>62.26</v>
      </c>
      <c r="F158" s="243">
        <v>0.77</v>
      </c>
      <c r="G158" s="243">
        <f t="shared" si="31"/>
        <v>47.94</v>
      </c>
      <c r="H158" s="243">
        <f t="shared" si="32"/>
        <v>180.35</v>
      </c>
      <c r="I158" s="243"/>
      <c r="J158" s="243">
        <f t="shared" si="33"/>
        <v>326.27</v>
      </c>
      <c r="K158" s="243">
        <f t="shared" si="34"/>
        <v>58.73</v>
      </c>
      <c r="L158" s="237">
        <f>ROUND('Приложение № 2 2017'!D149*0.95,0)</f>
        <v>385</v>
      </c>
      <c r="M158" s="345">
        <v>225</v>
      </c>
      <c r="N158" s="239">
        <f t="shared" si="35"/>
        <v>1.71</v>
      </c>
      <c r="P158" s="307"/>
      <c r="Q158" s="239"/>
    </row>
    <row r="159" spans="1:18" ht="31.2" x14ac:dyDescent="0.3">
      <c r="A159" s="240" t="s">
        <v>820</v>
      </c>
      <c r="B159" s="248" t="s">
        <v>306</v>
      </c>
      <c r="C159" s="242" t="s">
        <v>391</v>
      </c>
      <c r="D159" s="247" t="s">
        <v>386</v>
      </c>
      <c r="E159" s="243">
        <f t="shared" si="30"/>
        <v>62.26</v>
      </c>
      <c r="F159" s="243">
        <v>1.04</v>
      </c>
      <c r="G159" s="243">
        <f t="shared" si="31"/>
        <v>64.75</v>
      </c>
      <c r="H159" s="243">
        <f t="shared" si="32"/>
        <v>243.59</v>
      </c>
      <c r="I159" s="243"/>
      <c r="J159" s="243">
        <f t="shared" si="33"/>
        <v>438.98</v>
      </c>
      <c r="K159" s="243">
        <f t="shared" si="34"/>
        <v>79.02</v>
      </c>
      <c r="L159" s="237">
        <f>ROUND('Приложение № 2 2017'!D150*0.95,0)</f>
        <v>518</v>
      </c>
      <c r="M159" s="345">
        <v>300</v>
      </c>
      <c r="N159" s="239">
        <f t="shared" si="35"/>
        <v>1.73</v>
      </c>
      <c r="P159" s="307"/>
      <c r="Q159" s="239"/>
    </row>
    <row r="160" spans="1:18" ht="35.25" customHeight="1" x14ac:dyDescent="0.3">
      <c r="A160" s="240" t="s">
        <v>822</v>
      </c>
      <c r="B160" s="248" t="s">
        <v>0</v>
      </c>
      <c r="C160" s="242" t="s">
        <v>391</v>
      </c>
      <c r="D160" s="247" t="s">
        <v>386</v>
      </c>
      <c r="E160" s="243">
        <f t="shared" si="30"/>
        <v>62.26</v>
      </c>
      <c r="F160" s="243">
        <v>0.96</v>
      </c>
      <c r="G160" s="243">
        <f t="shared" si="31"/>
        <v>59.77</v>
      </c>
      <c r="H160" s="243">
        <f t="shared" si="32"/>
        <v>224.85</v>
      </c>
      <c r="I160" s="243"/>
      <c r="J160" s="243">
        <f t="shared" si="33"/>
        <v>406.78</v>
      </c>
      <c r="K160" s="243">
        <f t="shared" si="34"/>
        <v>73.22</v>
      </c>
      <c r="L160" s="237">
        <f>ROUND('Приложение № 2 2017'!D151*0.95,0)</f>
        <v>480</v>
      </c>
      <c r="M160" s="345">
        <v>280</v>
      </c>
      <c r="N160" s="239">
        <f t="shared" si="35"/>
        <v>1.71</v>
      </c>
      <c r="P160" s="307"/>
      <c r="Q160" s="239"/>
    </row>
    <row r="161" spans="1:17" x14ac:dyDescent="0.3">
      <c r="A161" s="240" t="s">
        <v>750</v>
      </c>
      <c r="B161" s="248" t="s">
        <v>872</v>
      </c>
      <c r="C161" s="242" t="s">
        <v>453</v>
      </c>
      <c r="D161" s="247" t="s">
        <v>386</v>
      </c>
      <c r="E161" s="243">
        <f t="shared" si="30"/>
        <v>62.26</v>
      </c>
      <c r="F161" s="243"/>
      <c r="G161" s="243">
        <f t="shared" si="31"/>
        <v>0</v>
      </c>
      <c r="H161" s="243">
        <f t="shared" si="32"/>
        <v>0</v>
      </c>
      <c r="I161" s="243"/>
      <c r="J161" s="243">
        <f t="shared" si="33"/>
        <v>0</v>
      </c>
      <c r="K161" s="243">
        <f t="shared" si="34"/>
        <v>0</v>
      </c>
      <c r="L161" s="237">
        <f>ROUND('Приложение № 2 2017'!D152*0.95,0)</f>
        <v>0</v>
      </c>
      <c r="M161" s="345">
        <v>0</v>
      </c>
      <c r="N161" s="239"/>
      <c r="P161" s="307"/>
      <c r="Q161" s="239"/>
    </row>
    <row r="162" spans="1:17" ht="31.2" x14ac:dyDescent="0.3">
      <c r="A162" s="240" t="s">
        <v>62</v>
      </c>
      <c r="B162" s="248" t="s">
        <v>332</v>
      </c>
      <c r="C162" s="242" t="s">
        <v>391</v>
      </c>
      <c r="D162" s="247" t="s">
        <v>386</v>
      </c>
      <c r="E162" s="243">
        <f t="shared" si="30"/>
        <v>62.26</v>
      </c>
      <c r="F162" s="243">
        <v>0.34</v>
      </c>
      <c r="G162" s="243">
        <f t="shared" si="31"/>
        <v>21.17</v>
      </c>
      <c r="H162" s="243">
        <f t="shared" si="32"/>
        <v>79.64</v>
      </c>
      <c r="I162" s="243"/>
      <c r="J162" s="243">
        <f t="shared" si="33"/>
        <v>144.91999999999999</v>
      </c>
      <c r="K162" s="243">
        <f t="shared" si="34"/>
        <v>26.08</v>
      </c>
      <c r="L162" s="237">
        <f>ROUND('Приложение № 2 2017'!D153*0.95,0)</f>
        <v>171</v>
      </c>
      <c r="M162" s="345">
        <v>100</v>
      </c>
      <c r="N162" s="239">
        <f>L162/M162</f>
        <v>1.71</v>
      </c>
      <c r="P162" s="307"/>
      <c r="Q162" s="239"/>
    </row>
    <row r="163" spans="1:17" ht="31.2" x14ac:dyDescent="0.3">
      <c r="A163" s="240" t="s">
        <v>63</v>
      </c>
      <c r="B163" s="248" t="s">
        <v>333</v>
      </c>
      <c r="C163" s="242" t="s">
        <v>391</v>
      </c>
      <c r="D163" s="247" t="s">
        <v>386</v>
      </c>
      <c r="E163" s="243">
        <f t="shared" si="30"/>
        <v>62.26</v>
      </c>
      <c r="F163" s="243">
        <v>0.96</v>
      </c>
      <c r="G163" s="243">
        <f t="shared" si="31"/>
        <v>59.77</v>
      </c>
      <c r="H163" s="243">
        <f t="shared" si="32"/>
        <v>224.85</v>
      </c>
      <c r="I163" s="243"/>
      <c r="J163" s="243">
        <f t="shared" si="33"/>
        <v>406.78</v>
      </c>
      <c r="K163" s="243">
        <f t="shared" si="34"/>
        <v>73.22</v>
      </c>
      <c r="L163" s="237">
        <f>ROUND('Приложение № 2 2017'!D154*0.95,0)</f>
        <v>480</v>
      </c>
      <c r="M163" s="345">
        <v>280</v>
      </c>
      <c r="N163" s="239">
        <f>L163/M163</f>
        <v>1.71</v>
      </c>
      <c r="P163" s="307"/>
      <c r="Q163" s="239"/>
    </row>
    <row r="164" spans="1:17" ht="17.25" customHeight="1" x14ac:dyDescent="0.3">
      <c r="A164" s="240" t="s">
        <v>824</v>
      </c>
      <c r="B164" s="248" t="s">
        <v>23</v>
      </c>
      <c r="C164" s="242" t="s">
        <v>391</v>
      </c>
      <c r="D164" s="247" t="s">
        <v>386</v>
      </c>
      <c r="E164" s="243">
        <f t="shared" si="30"/>
        <v>62.26</v>
      </c>
      <c r="F164" s="243">
        <v>0.78</v>
      </c>
      <c r="G164" s="243">
        <f t="shared" si="31"/>
        <v>48.56</v>
      </c>
      <c r="H164" s="243">
        <f t="shared" si="32"/>
        <v>182.68</v>
      </c>
      <c r="I164" s="243"/>
      <c r="J164" s="243">
        <f t="shared" si="33"/>
        <v>330.51</v>
      </c>
      <c r="K164" s="243">
        <f t="shared" si="34"/>
        <v>59.49</v>
      </c>
      <c r="L164" s="237">
        <f>ROUND('Приложение № 2 2017'!D155*0.95,0)</f>
        <v>390</v>
      </c>
      <c r="M164" s="345">
        <v>225</v>
      </c>
      <c r="N164" s="239">
        <f>L164/M164</f>
        <v>1.73</v>
      </c>
      <c r="P164" s="307"/>
      <c r="Q164" s="239"/>
    </row>
    <row r="165" spans="1:17" s="263" customFormat="1" ht="46.8" x14ac:dyDescent="0.3">
      <c r="A165" s="258" t="s">
        <v>826</v>
      </c>
      <c r="B165" s="259" t="s">
        <v>350</v>
      </c>
      <c r="C165" s="260" t="s">
        <v>733</v>
      </c>
      <c r="D165" s="311" t="s">
        <v>386</v>
      </c>
      <c r="E165" s="261">
        <f t="shared" si="30"/>
        <v>62.26</v>
      </c>
      <c r="F165" s="261">
        <v>0.6</v>
      </c>
      <c r="G165" s="261">
        <f t="shared" si="31"/>
        <v>37.36</v>
      </c>
      <c r="H165" s="261">
        <f t="shared" si="32"/>
        <v>140.55000000000001</v>
      </c>
      <c r="I165" s="261"/>
      <c r="J165" s="261">
        <f t="shared" si="33"/>
        <v>0</v>
      </c>
      <c r="K165" s="261">
        <f t="shared" si="34"/>
        <v>0</v>
      </c>
      <c r="L165" s="237">
        <f>ROUND('Приложение № 2 2017'!D156*0.95,0)</f>
        <v>0</v>
      </c>
      <c r="M165" s="317"/>
      <c r="N165" s="239"/>
      <c r="P165" s="318"/>
      <c r="Q165" s="349"/>
    </row>
    <row r="166" spans="1:17" s="263" customFormat="1" ht="31.2" x14ac:dyDescent="0.3">
      <c r="A166" s="258" t="s">
        <v>351</v>
      </c>
      <c r="B166" s="259" t="s">
        <v>353</v>
      </c>
      <c r="C166" s="260" t="s">
        <v>391</v>
      </c>
      <c r="D166" s="311" t="s">
        <v>386</v>
      </c>
      <c r="E166" s="261">
        <f>E165</f>
        <v>62.26</v>
      </c>
      <c r="F166" s="261">
        <v>0.34</v>
      </c>
      <c r="G166" s="261">
        <f t="shared" si="31"/>
        <v>21.17</v>
      </c>
      <c r="H166" s="261">
        <f t="shared" si="32"/>
        <v>79.64</v>
      </c>
      <c r="I166" s="261"/>
      <c r="J166" s="261">
        <f t="shared" si="33"/>
        <v>144.91999999999999</v>
      </c>
      <c r="K166" s="261">
        <f t="shared" si="34"/>
        <v>26.08</v>
      </c>
      <c r="L166" s="237">
        <f>ROUND('Приложение № 2 2017'!D157*0.95,0)</f>
        <v>171</v>
      </c>
      <c r="M166" s="317">
        <v>100</v>
      </c>
      <c r="N166" s="239">
        <f t="shared" ref="N166:N208" si="36">L166/M166</f>
        <v>1.71</v>
      </c>
      <c r="P166" s="318"/>
      <c r="Q166" s="349"/>
    </row>
    <row r="167" spans="1:17" s="263" customFormat="1" ht="31.2" x14ac:dyDescent="0.3">
      <c r="A167" s="258" t="s">
        <v>352</v>
      </c>
      <c r="B167" s="259" t="s">
        <v>354</v>
      </c>
      <c r="C167" s="260" t="s">
        <v>391</v>
      </c>
      <c r="D167" s="311" t="s">
        <v>386</v>
      </c>
      <c r="E167" s="261">
        <f>E166</f>
        <v>62.26</v>
      </c>
      <c r="F167" s="261">
        <v>1.3</v>
      </c>
      <c r="G167" s="261">
        <f t="shared" si="31"/>
        <v>80.94</v>
      </c>
      <c r="H167" s="261">
        <f t="shared" si="32"/>
        <v>304.5</v>
      </c>
      <c r="I167" s="261"/>
      <c r="J167" s="261">
        <f t="shared" si="33"/>
        <v>547.46</v>
      </c>
      <c r="K167" s="261">
        <f t="shared" si="34"/>
        <v>98.54</v>
      </c>
      <c r="L167" s="237">
        <f>ROUND('Приложение № 2 2017'!D158*0.95,0)</f>
        <v>646</v>
      </c>
      <c r="M167" s="317">
        <v>375</v>
      </c>
      <c r="N167" s="239">
        <f t="shared" si="36"/>
        <v>1.72</v>
      </c>
      <c r="P167" s="318"/>
      <c r="Q167" s="349"/>
    </row>
    <row r="168" spans="1:17" ht="31.2" x14ac:dyDescent="0.3">
      <c r="A168" s="240" t="s">
        <v>760</v>
      </c>
      <c r="B168" s="248" t="s">
        <v>307</v>
      </c>
      <c r="C168" s="242" t="s">
        <v>903</v>
      </c>
      <c r="D168" s="247" t="s">
        <v>386</v>
      </c>
      <c r="E168" s="243">
        <f t="shared" ref="E168:E208" si="37">$E$15</f>
        <v>62.26</v>
      </c>
      <c r="F168" s="243">
        <v>2.5</v>
      </c>
      <c r="G168" s="243">
        <f t="shared" si="31"/>
        <v>155.65</v>
      </c>
      <c r="H168" s="243">
        <f t="shared" si="32"/>
        <v>585.55999999999995</v>
      </c>
      <c r="I168" s="243"/>
      <c r="J168" s="243">
        <f t="shared" si="33"/>
        <v>1055.08</v>
      </c>
      <c r="K168" s="243">
        <f t="shared" si="34"/>
        <v>189.92</v>
      </c>
      <c r="L168" s="237">
        <f>ROUND('Приложение № 2 2017'!D159*0.95,0)</f>
        <v>1245</v>
      </c>
      <c r="M168" s="345">
        <v>725</v>
      </c>
      <c r="N168" s="239">
        <f t="shared" si="36"/>
        <v>1.72</v>
      </c>
      <c r="P168" s="307"/>
      <c r="Q168" s="239"/>
    </row>
    <row r="169" spans="1:17" x14ac:dyDescent="0.3">
      <c r="A169" s="240" t="s">
        <v>827</v>
      </c>
      <c r="B169" s="248" t="s">
        <v>905</v>
      </c>
      <c r="C169" s="242" t="s">
        <v>456</v>
      </c>
      <c r="D169" s="247" t="s">
        <v>386</v>
      </c>
      <c r="E169" s="243">
        <f t="shared" si="37"/>
        <v>62.26</v>
      </c>
      <c r="F169" s="243">
        <v>1.04</v>
      </c>
      <c r="G169" s="243">
        <f t="shared" si="31"/>
        <v>64.75</v>
      </c>
      <c r="H169" s="243">
        <f t="shared" si="32"/>
        <v>243.59</v>
      </c>
      <c r="I169" s="243"/>
      <c r="J169" s="243">
        <f t="shared" si="33"/>
        <v>438.98</v>
      </c>
      <c r="K169" s="243">
        <f t="shared" si="34"/>
        <v>79.02</v>
      </c>
      <c r="L169" s="237">
        <f>ROUND('Приложение № 2 2017'!D160*0.95,0)</f>
        <v>518</v>
      </c>
      <c r="M169" s="345">
        <v>300</v>
      </c>
      <c r="N169" s="239">
        <f t="shared" si="36"/>
        <v>1.73</v>
      </c>
      <c r="P169" s="307"/>
      <c r="Q169" s="239"/>
    </row>
    <row r="170" spans="1:17" x14ac:dyDescent="0.3">
      <c r="A170" s="240" t="s">
        <v>828</v>
      </c>
      <c r="B170" s="248" t="s">
        <v>67</v>
      </c>
      <c r="C170" s="242" t="s">
        <v>391</v>
      </c>
      <c r="D170" s="247" t="s">
        <v>386</v>
      </c>
      <c r="E170" s="243">
        <f t="shared" si="37"/>
        <v>62.26</v>
      </c>
      <c r="F170" s="243">
        <v>1.18</v>
      </c>
      <c r="G170" s="243">
        <f t="shared" si="31"/>
        <v>73.47</v>
      </c>
      <c r="H170" s="243">
        <f t="shared" si="32"/>
        <v>276.39</v>
      </c>
      <c r="I170" s="243"/>
      <c r="J170" s="243">
        <f t="shared" si="33"/>
        <v>499.15</v>
      </c>
      <c r="K170" s="243">
        <f t="shared" si="34"/>
        <v>89.85</v>
      </c>
      <c r="L170" s="237">
        <f>ROUND('Приложение № 2 2017'!D161*0.95,0)</f>
        <v>589</v>
      </c>
      <c r="M170" s="345">
        <v>340</v>
      </c>
      <c r="N170" s="239">
        <f t="shared" si="36"/>
        <v>1.73</v>
      </c>
      <c r="P170" s="307"/>
      <c r="Q170" s="239"/>
    </row>
    <row r="171" spans="1:17" x14ac:dyDescent="0.3">
      <c r="A171" s="240" t="s">
        <v>829</v>
      </c>
      <c r="B171" s="248" t="s">
        <v>2</v>
      </c>
      <c r="C171" s="242" t="s">
        <v>391</v>
      </c>
      <c r="D171" s="247" t="s">
        <v>386</v>
      </c>
      <c r="E171" s="243">
        <f t="shared" si="37"/>
        <v>62.26</v>
      </c>
      <c r="F171" s="243">
        <v>1.02</v>
      </c>
      <c r="G171" s="243">
        <f t="shared" si="31"/>
        <v>63.51</v>
      </c>
      <c r="H171" s="243">
        <f t="shared" si="32"/>
        <v>238.92</v>
      </c>
      <c r="I171" s="243"/>
      <c r="J171" s="243">
        <f t="shared" si="33"/>
        <v>430.51</v>
      </c>
      <c r="K171" s="243">
        <f t="shared" si="34"/>
        <v>77.489999999999995</v>
      </c>
      <c r="L171" s="237">
        <f>ROUND('Приложение № 2 2017'!D162*0.95,0)</f>
        <v>508</v>
      </c>
      <c r="M171" s="345">
        <v>295</v>
      </c>
      <c r="N171" s="239">
        <f t="shared" si="36"/>
        <v>1.72</v>
      </c>
      <c r="P171" s="307"/>
      <c r="Q171" s="239"/>
    </row>
    <row r="172" spans="1:17" ht="31.2" x14ac:dyDescent="0.3">
      <c r="A172" s="240" t="s">
        <v>830</v>
      </c>
      <c r="B172" s="248" t="s">
        <v>633</v>
      </c>
      <c r="C172" s="242" t="s">
        <v>503</v>
      </c>
      <c r="D172" s="247" t="s">
        <v>386</v>
      </c>
      <c r="E172" s="243">
        <f t="shared" si="37"/>
        <v>62.26</v>
      </c>
      <c r="F172" s="243">
        <v>1.44</v>
      </c>
      <c r="G172" s="243">
        <f t="shared" si="31"/>
        <v>89.65</v>
      </c>
      <c r="H172" s="243">
        <f t="shared" si="32"/>
        <v>337.26</v>
      </c>
      <c r="I172" s="243"/>
      <c r="J172" s="243">
        <f t="shared" si="33"/>
        <v>607.63</v>
      </c>
      <c r="K172" s="243">
        <f t="shared" si="34"/>
        <v>109.37</v>
      </c>
      <c r="L172" s="237">
        <f>ROUND('Приложение № 2 2017'!D163*0.95,0)</f>
        <v>717</v>
      </c>
      <c r="M172" s="345">
        <v>420</v>
      </c>
      <c r="N172" s="239">
        <f t="shared" si="36"/>
        <v>1.71</v>
      </c>
      <c r="P172" s="307"/>
      <c r="Q172" s="239"/>
    </row>
    <row r="173" spans="1:17" x14ac:dyDescent="0.3">
      <c r="A173" s="240" t="s">
        <v>832</v>
      </c>
      <c r="B173" s="248" t="s">
        <v>4</v>
      </c>
      <c r="C173" s="242" t="s">
        <v>391</v>
      </c>
      <c r="D173" s="247" t="s">
        <v>386</v>
      </c>
      <c r="E173" s="243">
        <f t="shared" si="37"/>
        <v>62.26</v>
      </c>
      <c r="F173" s="243">
        <v>0.66</v>
      </c>
      <c r="G173" s="243">
        <f t="shared" si="31"/>
        <v>41.09</v>
      </c>
      <c r="H173" s="243">
        <f t="shared" si="32"/>
        <v>154.58000000000001</v>
      </c>
      <c r="I173" s="243"/>
      <c r="J173" s="243">
        <f t="shared" si="33"/>
        <v>277.97000000000003</v>
      </c>
      <c r="K173" s="243">
        <f t="shared" si="34"/>
        <v>50.03</v>
      </c>
      <c r="L173" s="237">
        <f>ROUND('Приложение № 2 2017'!D164*0.95,0)</f>
        <v>328</v>
      </c>
      <c r="M173" s="345">
        <v>190</v>
      </c>
      <c r="N173" s="239">
        <f t="shared" si="36"/>
        <v>1.73</v>
      </c>
      <c r="P173" s="307"/>
      <c r="Q173" s="239"/>
    </row>
    <row r="174" spans="1:17" x14ac:dyDescent="0.3">
      <c r="A174" s="240" t="s">
        <v>752</v>
      </c>
      <c r="B174" s="248" t="s">
        <v>875</v>
      </c>
      <c r="C174" s="242" t="s">
        <v>715</v>
      </c>
      <c r="D174" s="247" t="s">
        <v>386</v>
      </c>
      <c r="E174" s="243">
        <f t="shared" si="37"/>
        <v>62.26</v>
      </c>
      <c r="F174" s="243">
        <v>0.32</v>
      </c>
      <c r="G174" s="243">
        <f t="shared" si="31"/>
        <v>19.920000000000002</v>
      </c>
      <c r="H174" s="243">
        <f t="shared" si="32"/>
        <v>74.94</v>
      </c>
      <c r="I174" s="243"/>
      <c r="J174" s="243">
        <f t="shared" si="33"/>
        <v>137.29</v>
      </c>
      <c r="K174" s="243">
        <f t="shared" si="34"/>
        <v>24.71</v>
      </c>
      <c r="L174" s="237">
        <f>ROUND('Приложение № 2 2017'!D165*0.95,0)</f>
        <v>162</v>
      </c>
      <c r="M174" s="345">
        <v>95</v>
      </c>
      <c r="N174" s="239">
        <f t="shared" si="36"/>
        <v>1.71</v>
      </c>
      <c r="P174" s="307"/>
      <c r="Q174" s="239"/>
    </row>
    <row r="175" spans="1:17" x14ac:dyDescent="0.3">
      <c r="A175" s="240" t="s">
        <v>853</v>
      </c>
      <c r="B175" s="248" t="s">
        <v>6</v>
      </c>
      <c r="C175" s="242" t="s">
        <v>394</v>
      </c>
      <c r="D175" s="247" t="s">
        <v>386</v>
      </c>
      <c r="E175" s="243">
        <f t="shared" si="37"/>
        <v>62.26</v>
      </c>
      <c r="F175" s="243">
        <v>0.5</v>
      </c>
      <c r="G175" s="243">
        <f t="shared" si="31"/>
        <v>31.13</v>
      </c>
      <c r="H175" s="243">
        <f t="shared" si="32"/>
        <v>117.11</v>
      </c>
      <c r="I175" s="243"/>
      <c r="J175" s="243">
        <f t="shared" si="33"/>
        <v>209.32</v>
      </c>
      <c r="K175" s="243">
        <f t="shared" si="34"/>
        <v>37.68</v>
      </c>
      <c r="L175" s="237">
        <f>ROUND('Приложение № 2 2017'!D166*0.95,0)</f>
        <v>247</v>
      </c>
      <c r="M175" s="345">
        <v>145</v>
      </c>
      <c r="N175" s="239">
        <f t="shared" si="36"/>
        <v>1.7</v>
      </c>
      <c r="P175" s="307"/>
      <c r="Q175" s="239"/>
    </row>
    <row r="176" spans="1:17" x14ac:dyDescent="0.3">
      <c r="A176" s="240" t="s">
        <v>854</v>
      </c>
      <c r="B176" s="248" t="s">
        <v>744</v>
      </c>
      <c r="C176" s="242" t="s">
        <v>745</v>
      </c>
      <c r="D176" s="247" t="s">
        <v>386</v>
      </c>
      <c r="E176" s="243">
        <f t="shared" si="37"/>
        <v>62.26</v>
      </c>
      <c r="F176" s="243">
        <v>0.33</v>
      </c>
      <c r="G176" s="243">
        <f t="shared" si="31"/>
        <v>20.55</v>
      </c>
      <c r="H176" s="243">
        <f t="shared" si="32"/>
        <v>77.31</v>
      </c>
      <c r="I176" s="243"/>
      <c r="J176" s="243">
        <f t="shared" si="33"/>
        <v>140.68</v>
      </c>
      <c r="K176" s="243">
        <f t="shared" si="34"/>
        <v>25.32</v>
      </c>
      <c r="L176" s="237">
        <f>ROUND('Приложение № 2 2017'!D167*0.95,0)</f>
        <v>166</v>
      </c>
      <c r="M176" s="345">
        <v>95</v>
      </c>
      <c r="N176" s="239">
        <f t="shared" si="36"/>
        <v>1.75</v>
      </c>
      <c r="P176" s="307"/>
      <c r="Q176" s="239"/>
    </row>
    <row r="177" spans="1:17" x14ac:dyDescent="0.3">
      <c r="A177" s="240" t="s">
        <v>762</v>
      </c>
      <c r="B177" s="248" t="s">
        <v>798</v>
      </c>
      <c r="C177" s="242" t="s">
        <v>417</v>
      </c>
      <c r="D177" s="247" t="s">
        <v>386</v>
      </c>
      <c r="E177" s="243">
        <f t="shared" si="37"/>
        <v>62.26</v>
      </c>
      <c r="F177" s="243">
        <v>0.65</v>
      </c>
      <c r="G177" s="243">
        <f t="shared" si="31"/>
        <v>40.47</v>
      </c>
      <c r="H177" s="243">
        <f t="shared" si="32"/>
        <v>152.25</v>
      </c>
      <c r="I177" s="243"/>
      <c r="J177" s="243">
        <f t="shared" si="33"/>
        <v>273.73</v>
      </c>
      <c r="K177" s="243">
        <f t="shared" si="34"/>
        <v>49.27</v>
      </c>
      <c r="L177" s="237">
        <f>ROUND('Приложение № 2 2017'!D168*0.95,0)</f>
        <v>323</v>
      </c>
      <c r="M177" s="345">
        <v>190</v>
      </c>
      <c r="N177" s="239">
        <f t="shared" si="36"/>
        <v>1.7</v>
      </c>
      <c r="P177" s="307"/>
      <c r="Q177" s="239"/>
    </row>
    <row r="178" spans="1:17" x14ac:dyDescent="0.3">
      <c r="A178" s="240" t="s">
        <v>709</v>
      </c>
      <c r="B178" s="248" t="s">
        <v>883</v>
      </c>
      <c r="C178" s="242" t="s">
        <v>419</v>
      </c>
      <c r="D178" s="247" t="s">
        <v>386</v>
      </c>
      <c r="E178" s="243">
        <f t="shared" si="37"/>
        <v>62.26</v>
      </c>
      <c r="F178" s="243">
        <v>0.33</v>
      </c>
      <c r="G178" s="243">
        <f t="shared" si="31"/>
        <v>20.55</v>
      </c>
      <c r="H178" s="243">
        <f t="shared" si="32"/>
        <v>77.31</v>
      </c>
      <c r="I178" s="243"/>
      <c r="J178" s="243">
        <f t="shared" si="33"/>
        <v>140.68</v>
      </c>
      <c r="K178" s="243">
        <f t="shared" si="34"/>
        <v>25.32</v>
      </c>
      <c r="L178" s="237">
        <f>ROUND('Приложение № 2 2017'!D170*0.95,0)</f>
        <v>166</v>
      </c>
      <c r="M178" s="345">
        <v>95</v>
      </c>
      <c r="N178" s="239">
        <f t="shared" si="36"/>
        <v>1.75</v>
      </c>
      <c r="P178" s="307"/>
      <c r="Q178" s="239"/>
    </row>
    <row r="179" spans="1:17" ht="18" customHeight="1" x14ac:dyDescent="0.3">
      <c r="A179" s="240" t="s">
        <v>711</v>
      </c>
      <c r="B179" s="248" t="s">
        <v>44</v>
      </c>
      <c r="C179" s="242" t="s">
        <v>674</v>
      </c>
      <c r="D179" s="247" t="s">
        <v>386</v>
      </c>
      <c r="E179" s="243">
        <f t="shared" si="37"/>
        <v>62.26</v>
      </c>
      <c r="F179" s="243">
        <v>1.33</v>
      </c>
      <c r="G179" s="243">
        <f t="shared" si="31"/>
        <v>82.81</v>
      </c>
      <c r="H179" s="243">
        <f t="shared" si="32"/>
        <v>311.52999999999997</v>
      </c>
      <c r="I179" s="243"/>
      <c r="J179" s="243">
        <f t="shared" si="33"/>
        <v>563.55999999999995</v>
      </c>
      <c r="K179" s="243">
        <f t="shared" si="34"/>
        <v>101.44</v>
      </c>
      <c r="L179" s="237">
        <f>ROUND('Приложение № 2 2017'!D171*0.95,0)</f>
        <v>665</v>
      </c>
      <c r="M179" s="345">
        <v>385</v>
      </c>
      <c r="N179" s="239">
        <f t="shared" si="36"/>
        <v>1.73</v>
      </c>
      <c r="P179" s="307"/>
      <c r="Q179" s="239"/>
    </row>
    <row r="180" spans="1:17" ht="18" customHeight="1" x14ac:dyDescent="0.3">
      <c r="A180" s="240" t="s">
        <v>855</v>
      </c>
      <c r="B180" s="248" t="s">
        <v>46</v>
      </c>
      <c r="C180" s="242" t="s">
        <v>47</v>
      </c>
      <c r="D180" s="247" t="s">
        <v>386</v>
      </c>
      <c r="E180" s="243">
        <f t="shared" si="37"/>
        <v>62.26</v>
      </c>
      <c r="F180" s="243">
        <v>1.42</v>
      </c>
      <c r="G180" s="243">
        <f t="shared" si="31"/>
        <v>88.41</v>
      </c>
      <c r="H180" s="243">
        <f t="shared" si="32"/>
        <v>332.6</v>
      </c>
      <c r="I180" s="243"/>
      <c r="J180" s="243">
        <f t="shared" si="33"/>
        <v>600</v>
      </c>
      <c r="K180" s="243">
        <f t="shared" si="34"/>
        <v>108</v>
      </c>
      <c r="L180" s="237">
        <f>ROUND('Приложение № 2 2017'!D172*0.95,0)</f>
        <v>708</v>
      </c>
      <c r="M180" s="345">
        <v>410</v>
      </c>
      <c r="N180" s="239">
        <f t="shared" si="36"/>
        <v>1.73</v>
      </c>
      <c r="P180" s="307"/>
      <c r="Q180" s="239"/>
    </row>
    <row r="181" spans="1:17" ht="31.2" x14ac:dyDescent="0.3">
      <c r="A181" s="240" t="s">
        <v>856</v>
      </c>
      <c r="B181" s="248" t="s">
        <v>308</v>
      </c>
      <c r="C181" s="242" t="s">
        <v>908</v>
      </c>
      <c r="D181" s="247" t="s">
        <v>386</v>
      </c>
      <c r="E181" s="243">
        <f t="shared" si="37"/>
        <v>62.26</v>
      </c>
      <c r="F181" s="243">
        <v>0.6</v>
      </c>
      <c r="G181" s="243">
        <f t="shared" si="31"/>
        <v>37.36</v>
      </c>
      <c r="H181" s="243">
        <f t="shared" si="32"/>
        <v>140.55000000000001</v>
      </c>
      <c r="I181" s="243"/>
      <c r="J181" s="243">
        <f t="shared" si="33"/>
        <v>253.39</v>
      </c>
      <c r="K181" s="243">
        <f t="shared" si="34"/>
        <v>45.61</v>
      </c>
      <c r="L181" s="237">
        <f>ROUND('Приложение № 2 2017'!D173*0.95,0)</f>
        <v>299</v>
      </c>
      <c r="M181" s="345">
        <v>175</v>
      </c>
      <c r="N181" s="239">
        <f t="shared" si="36"/>
        <v>1.71</v>
      </c>
      <c r="P181" s="307"/>
      <c r="Q181" s="239"/>
    </row>
    <row r="182" spans="1:17" x14ac:dyDescent="0.3">
      <c r="A182" s="240" t="s">
        <v>857</v>
      </c>
      <c r="B182" s="248" t="s">
        <v>8</v>
      </c>
      <c r="C182" s="242" t="s">
        <v>743</v>
      </c>
      <c r="D182" s="247" t="s">
        <v>386</v>
      </c>
      <c r="E182" s="243">
        <f t="shared" si="37"/>
        <v>62.26</v>
      </c>
      <c r="F182" s="243">
        <v>0.86</v>
      </c>
      <c r="G182" s="243">
        <f t="shared" si="31"/>
        <v>53.54</v>
      </c>
      <c r="H182" s="243">
        <f t="shared" si="32"/>
        <v>201.42</v>
      </c>
      <c r="I182" s="243"/>
      <c r="J182" s="243">
        <f t="shared" si="33"/>
        <v>362.71</v>
      </c>
      <c r="K182" s="243">
        <f t="shared" si="34"/>
        <v>65.290000000000006</v>
      </c>
      <c r="L182" s="237">
        <f>ROUND('Приложение № 2 2017'!D174*0.95,0)</f>
        <v>428</v>
      </c>
      <c r="M182" s="345">
        <v>250</v>
      </c>
      <c r="N182" s="239">
        <f t="shared" si="36"/>
        <v>1.71</v>
      </c>
      <c r="P182" s="307"/>
      <c r="Q182" s="239"/>
    </row>
    <row r="183" spans="1:17" ht="18" customHeight="1" x14ac:dyDescent="0.3">
      <c r="A183" s="240" t="s">
        <v>713</v>
      </c>
      <c r="B183" s="248" t="s">
        <v>910</v>
      </c>
      <c r="C183" s="242" t="s">
        <v>408</v>
      </c>
      <c r="D183" s="247" t="s">
        <v>386</v>
      </c>
      <c r="E183" s="243">
        <f t="shared" si="37"/>
        <v>62.26</v>
      </c>
      <c r="F183" s="243">
        <v>1.5</v>
      </c>
      <c r="G183" s="243">
        <f t="shared" si="31"/>
        <v>93.39</v>
      </c>
      <c r="H183" s="243">
        <f t="shared" si="32"/>
        <v>351.33</v>
      </c>
      <c r="I183" s="243"/>
      <c r="J183" s="243">
        <f t="shared" si="33"/>
        <v>632.20000000000005</v>
      </c>
      <c r="K183" s="243">
        <f t="shared" si="34"/>
        <v>113.8</v>
      </c>
      <c r="L183" s="237">
        <f>ROUND('Приложение № 2 2017'!D175*0.95,0)</f>
        <v>746</v>
      </c>
      <c r="M183" s="345">
        <v>435</v>
      </c>
      <c r="N183" s="239">
        <f t="shared" si="36"/>
        <v>1.71</v>
      </c>
      <c r="P183" s="307"/>
      <c r="Q183" s="239"/>
    </row>
    <row r="184" spans="1:17" ht="18" customHeight="1" x14ac:dyDescent="0.3">
      <c r="A184" s="240" t="s">
        <v>716</v>
      </c>
      <c r="B184" s="248" t="s">
        <v>912</v>
      </c>
      <c r="C184" s="242" t="s">
        <v>422</v>
      </c>
      <c r="D184" s="247" t="s">
        <v>386</v>
      </c>
      <c r="E184" s="243">
        <f t="shared" si="37"/>
        <v>62.26</v>
      </c>
      <c r="F184" s="243">
        <v>1.7</v>
      </c>
      <c r="G184" s="243">
        <f t="shared" si="31"/>
        <v>105.84</v>
      </c>
      <c r="H184" s="243">
        <f t="shared" si="32"/>
        <v>398.17</v>
      </c>
      <c r="I184" s="243"/>
      <c r="J184" s="243">
        <f t="shared" si="33"/>
        <v>716.95</v>
      </c>
      <c r="K184" s="243">
        <f t="shared" si="34"/>
        <v>129.05000000000001</v>
      </c>
      <c r="L184" s="237">
        <f>ROUND('Приложение № 2 2017'!D176*0.95,0)</f>
        <v>846</v>
      </c>
      <c r="M184" s="345">
        <v>495</v>
      </c>
      <c r="N184" s="239">
        <f t="shared" si="36"/>
        <v>1.71</v>
      </c>
      <c r="P184" s="307"/>
      <c r="Q184" s="239"/>
    </row>
    <row r="185" spans="1:17" ht="31.2" x14ac:dyDescent="0.3">
      <c r="A185" s="240" t="s">
        <v>717</v>
      </c>
      <c r="B185" s="248" t="s">
        <v>915</v>
      </c>
      <c r="C185" s="242" t="s">
        <v>391</v>
      </c>
      <c r="D185" s="247" t="s">
        <v>386</v>
      </c>
      <c r="E185" s="243">
        <f t="shared" si="37"/>
        <v>62.26</v>
      </c>
      <c r="F185" s="243">
        <v>1.5</v>
      </c>
      <c r="G185" s="243">
        <f t="shared" ref="G185:G208" si="38">E185*F185</f>
        <v>93.39</v>
      </c>
      <c r="H185" s="243">
        <f t="shared" ref="H185:H216" si="39">G185*3.762</f>
        <v>351.33</v>
      </c>
      <c r="I185" s="243"/>
      <c r="J185" s="243">
        <f t="shared" ref="J185:J216" si="40">L185-K185</f>
        <v>632.20000000000005</v>
      </c>
      <c r="K185" s="243">
        <f t="shared" ref="K185:K216" si="41">L185/1.18*0.18</f>
        <v>113.8</v>
      </c>
      <c r="L185" s="237">
        <f>ROUND('Приложение № 2 2017'!D177*0.95,0)</f>
        <v>746</v>
      </c>
      <c r="M185" s="345">
        <v>435</v>
      </c>
      <c r="N185" s="239">
        <f t="shared" si="36"/>
        <v>1.71</v>
      </c>
      <c r="P185" s="307"/>
      <c r="Q185" s="239"/>
    </row>
    <row r="186" spans="1:17" ht="31.2" x14ac:dyDescent="0.3">
      <c r="A186" s="240" t="s">
        <v>754</v>
      </c>
      <c r="B186" s="248" t="s">
        <v>76</v>
      </c>
      <c r="C186" s="242" t="s">
        <v>391</v>
      </c>
      <c r="D186" s="247" t="s">
        <v>386</v>
      </c>
      <c r="E186" s="243">
        <f t="shared" si="37"/>
        <v>62.26</v>
      </c>
      <c r="F186" s="243">
        <v>0.5</v>
      </c>
      <c r="G186" s="243">
        <f t="shared" si="38"/>
        <v>31.13</v>
      </c>
      <c r="H186" s="243">
        <f t="shared" si="39"/>
        <v>117.11</v>
      </c>
      <c r="I186" s="243"/>
      <c r="J186" s="243">
        <f t="shared" si="40"/>
        <v>209.32</v>
      </c>
      <c r="K186" s="243">
        <f t="shared" si="41"/>
        <v>37.68</v>
      </c>
      <c r="L186" s="237">
        <f>ROUND('Приложение № 2 2017'!D178*0.95,0)</f>
        <v>247</v>
      </c>
      <c r="M186" s="345">
        <v>145</v>
      </c>
      <c r="N186" s="239">
        <f t="shared" si="36"/>
        <v>1.7</v>
      </c>
      <c r="P186" s="307"/>
      <c r="Q186" s="239"/>
    </row>
    <row r="187" spans="1:17" x14ac:dyDescent="0.3">
      <c r="A187" s="240" t="s">
        <v>859</v>
      </c>
      <c r="B187" s="248" t="s">
        <v>877</v>
      </c>
      <c r="C187" s="242" t="s">
        <v>408</v>
      </c>
      <c r="D187" s="247" t="s">
        <v>386</v>
      </c>
      <c r="E187" s="243">
        <f t="shared" si="37"/>
        <v>62.26</v>
      </c>
      <c r="F187" s="243">
        <v>0.33</v>
      </c>
      <c r="G187" s="243">
        <f t="shared" si="38"/>
        <v>20.55</v>
      </c>
      <c r="H187" s="243">
        <f t="shared" si="39"/>
        <v>77.31</v>
      </c>
      <c r="I187" s="243"/>
      <c r="J187" s="243">
        <f t="shared" si="40"/>
        <v>140.68</v>
      </c>
      <c r="K187" s="243">
        <f t="shared" si="41"/>
        <v>25.32</v>
      </c>
      <c r="L187" s="237">
        <f>ROUND('Приложение № 2 2017'!D179*0.95,0)</f>
        <v>166</v>
      </c>
      <c r="M187" s="345">
        <v>95</v>
      </c>
      <c r="N187" s="239">
        <f t="shared" si="36"/>
        <v>1.75</v>
      </c>
      <c r="P187" s="307"/>
      <c r="Q187" s="239"/>
    </row>
    <row r="188" spans="1:17" ht="18" customHeight="1" x14ac:dyDescent="0.3">
      <c r="A188" s="240" t="s">
        <v>861</v>
      </c>
      <c r="B188" s="248" t="s">
        <v>309</v>
      </c>
      <c r="C188" s="242" t="s">
        <v>391</v>
      </c>
      <c r="D188" s="247" t="s">
        <v>386</v>
      </c>
      <c r="E188" s="243">
        <f t="shared" si="37"/>
        <v>62.26</v>
      </c>
      <c r="F188" s="243">
        <v>1.5</v>
      </c>
      <c r="G188" s="243">
        <f t="shared" si="38"/>
        <v>93.39</v>
      </c>
      <c r="H188" s="243">
        <f t="shared" si="39"/>
        <v>351.33</v>
      </c>
      <c r="I188" s="243"/>
      <c r="J188" s="243">
        <f t="shared" si="40"/>
        <v>632.20000000000005</v>
      </c>
      <c r="K188" s="243">
        <f t="shared" si="41"/>
        <v>113.8</v>
      </c>
      <c r="L188" s="237">
        <f>ROUND('Приложение № 2 2017'!D180*0.95,0)</f>
        <v>746</v>
      </c>
      <c r="M188" s="345">
        <v>435</v>
      </c>
      <c r="N188" s="239">
        <f t="shared" si="36"/>
        <v>1.71</v>
      </c>
      <c r="P188" s="307"/>
      <c r="Q188" s="239"/>
    </row>
    <row r="189" spans="1:17" x14ac:dyDescent="0.3">
      <c r="A189" s="240" t="s">
        <v>863</v>
      </c>
      <c r="B189" s="248" t="s">
        <v>49</v>
      </c>
      <c r="C189" s="242" t="s">
        <v>391</v>
      </c>
      <c r="D189" s="247" t="s">
        <v>386</v>
      </c>
      <c r="E189" s="243">
        <f t="shared" si="37"/>
        <v>62.26</v>
      </c>
      <c r="F189" s="243">
        <v>1.03</v>
      </c>
      <c r="G189" s="243">
        <f t="shared" si="38"/>
        <v>64.13</v>
      </c>
      <c r="H189" s="243">
        <f t="shared" si="39"/>
        <v>241.26</v>
      </c>
      <c r="I189" s="243"/>
      <c r="J189" s="243">
        <f t="shared" si="40"/>
        <v>434.75</v>
      </c>
      <c r="K189" s="243">
        <f t="shared" si="41"/>
        <v>78.25</v>
      </c>
      <c r="L189" s="237">
        <f>ROUND('Приложение № 2 2017'!D181*0.95,0)</f>
        <v>513</v>
      </c>
      <c r="M189" s="345">
        <v>300</v>
      </c>
      <c r="N189" s="239">
        <f t="shared" si="36"/>
        <v>1.71</v>
      </c>
      <c r="P189" s="307"/>
      <c r="Q189" s="239"/>
    </row>
    <row r="190" spans="1:17" ht="18" customHeight="1" x14ac:dyDescent="0.3">
      <c r="A190" s="240" t="s">
        <v>719</v>
      </c>
      <c r="B190" s="248" t="s">
        <v>805</v>
      </c>
      <c r="C190" s="242" t="s">
        <v>391</v>
      </c>
      <c r="D190" s="247" t="s">
        <v>386</v>
      </c>
      <c r="E190" s="243">
        <f t="shared" si="37"/>
        <v>62.26</v>
      </c>
      <c r="F190" s="243">
        <v>0.3</v>
      </c>
      <c r="G190" s="243">
        <f t="shared" si="38"/>
        <v>18.68</v>
      </c>
      <c r="H190" s="243">
        <f t="shared" si="39"/>
        <v>70.27</v>
      </c>
      <c r="I190" s="243"/>
      <c r="J190" s="243">
        <f t="shared" si="40"/>
        <v>124.58</v>
      </c>
      <c r="K190" s="243">
        <f t="shared" si="41"/>
        <v>22.42</v>
      </c>
      <c r="L190" s="237">
        <f>ROUND('Приложение № 2 2017'!D182*0.95,0)</f>
        <v>147</v>
      </c>
      <c r="M190" s="345">
        <v>85</v>
      </c>
      <c r="N190" s="239">
        <f t="shared" si="36"/>
        <v>1.73</v>
      </c>
      <c r="P190" s="307"/>
      <c r="Q190" s="239"/>
    </row>
    <row r="191" spans="1:17" x14ac:dyDescent="0.3">
      <c r="A191" s="240" t="s">
        <v>721</v>
      </c>
      <c r="B191" s="248" t="s">
        <v>918</v>
      </c>
      <c r="C191" s="242" t="s">
        <v>391</v>
      </c>
      <c r="D191" s="247" t="s">
        <v>386</v>
      </c>
      <c r="E191" s="243">
        <f t="shared" si="37"/>
        <v>62.26</v>
      </c>
      <c r="F191" s="243">
        <v>0.64</v>
      </c>
      <c r="G191" s="243">
        <f t="shared" si="38"/>
        <v>39.85</v>
      </c>
      <c r="H191" s="243">
        <f t="shared" si="39"/>
        <v>149.91999999999999</v>
      </c>
      <c r="I191" s="243"/>
      <c r="J191" s="243">
        <f t="shared" si="40"/>
        <v>269.49</v>
      </c>
      <c r="K191" s="243">
        <f t="shared" si="41"/>
        <v>48.51</v>
      </c>
      <c r="L191" s="237">
        <f>ROUND('Приложение № 2 2017'!D183*0.95,0)</f>
        <v>318</v>
      </c>
      <c r="M191" s="345">
        <v>185</v>
      </c>
      <c r="N191" s="239">
        <f t="shared" si="36"/>
        <v>1.72</v>
      </c>
      <c r="P191" s="307"/>
      <c r="Q191" s="239"/>
    </row>
    <row r="192" spans="1:17" x14ac:dyDescent="0.3">
      <c r="A192" s="240" t="s">
        <v>723</v>
      </c>
      <c r="B192" s="248" t="s">
        <v>70</v>
      </c>
      <c r="C192" s="242" t="s">
        <v>391</v>
      </c>
      <c r="D192" s="247" t="s">
        <v>386</v>
      </c>
      <c r="E192" s="243">
        <f t="shared" si="37"/>
        <v>62.26</v>
      </c>
      <c r="F192" s="243">
        <v>0.21</v>
      </c>
      <c r="G192" s="243">
        <f t="shared" si="38"/>
        <v>13.07</v>
      </c>
      <c r="H192" s="243">
        <f t="shared" si="39"/>
        <v>49.17</v>
      </c>
      <c r="I192" s="243"/>
      <c r="J192" s="243">
        <f t="shared" si="40"/>
        <v>88.98</v>
      </c>
      <c r="K192" s="243">
        <f t="shared" si="41"/>
        <v>16.02</v>
      </c>
      <c r="L192" s="237">
        <f>ROUND('Приложение № 2 2017'!D184*0.95,0)</f>
        <v>105</v>
      </c>
      <c r="M192" s="345">
        <v>60</v>
      </c>
      <c r="N192" s="239">
        <f t="shared" si="36"/>
        <v>1.75</v>
      </c>
      <c r="P192" s="307"/>
      <c r="Q192" s="239"/>
    </row>
    <row r="193" spans="1:17" ht="18" customHeight="1" x14ac:dyDescent="0.3">
      <c r="A193" s="240" t="s">
        <v>764</v>
      </c>
      <c r="B193" s="248" t="s">
        <v>80</v>
      </c>
      <c r="C193" s="242" t="s">
        <v>391</v>
      </c>
      <c r="D193" s="247" t="s">
        <v>386</v>
      </c>
      <c r="E193" s="243">
        <f t="shared" si="37"/>
        <v>62.26</v>
      </c>
      <c r="F193" s="243">
        <v>0.6</v>
      </c>
      <c r="G193" s="243">
        <f t="shared" si="38"/>
        <v>37.36</v>
      </c>
      <c r="H193" s="243">
        <f t="shared" si="39"/>
        <v>140.55000000000001</v>
      </c>
      <c r="I193" s="243"/>
      <c r="J193" s="243">
        <f t="shared" si="40"/>
        <v>253.39</v>
      </c>
      <c r="K193" s="243">
        <f t="shared" si="41"/>
        <v>45.61</v>
      </c>
      <c r="L193" s="237">
        <f>ROUND('Приложение № 2 2017'!D185*0.95,0)</f>
        <v>299</v>
      </c>
      <c r="M193" s="345">
        <v>175</v>
      </c>
      <c r="N193" s="239">
        <f t="shared" si="36"/>
        <v>1.71</v>
      </c>
      <c r="P193" s="307"/>
      <c r="Q193" s="239"/>
    </row>
    <row r="194" spans="1:17" ht="18" customHeight="1" x14ac:dyDescent="0.3">
      <c r="A194" s="240" t="s">
        <v>724</v>
      </c>
      <c r="B194" s="248" t="s">
        <v>82</v>
      </c>
      <c r="C194" s="242" t="s">
        <v>391</v>
      </c>
      <c r="D194" s="247" t="s">
        <v>386</v>
      </c>
      <c r="E194" s="243">
        <f t="shared" si="37"/>
        <v>62.26</v>
      </c>
      <c r="F194" s="243">
        <v>0.7</v>
      </c>
      <c r="G194" s="243">
        <f t="shared" si="38"/>
        <v>43.58</v>
      </c>
      <c r="H194" s="243">
        <f t="shared" si="39"/>
        <v>163.95</v>
      </c>
      <c r="I194" s="243"/>
      <c r="J194" s="243">
        <f t="shared" si="40"/>
        <v>294.07</v>
      </c>
      <c r="K194" s="243">
        <f t="shared" si="41"/>
        <v>52.93</v>
      </c>
      <c r="L194" s="237">
        <f>ROUND('Приложение № 2 2017'!D186*0.95,0)</f>
        <v>347</v>
      </c>
      <c r="M194" s="345">
        <v>205</v>
      </c>
      <c r="N194" s="239">
        <f t="shared" si="36"/>
        <v>1.69</v>
      </c>
      <c r="P194" s="307"/>
      <c r="Q194" s="239"/>
    </row>
    <row r="195" spans="1:17" ht="18" customHeight="1" x14ac:dyDescent="0.3">
      <c r="A195" s="240" t="s">
        <v>865</v>
      </c>
      <c r="B195" s="248" t="s">
        <v>886</v>
      </c>
      <c r="C195" s="242" t="s">
        <v>391</v>
      </c>
      <c r="D195" s="247" t="s">
        <v>386</v>
      </c>
      <c r="E195" s="243">
        <f t="shared" si="37"/>
        <v>62.26</v>
      </c>
      <c r="F195" s="243">
        <v>0.25</v>
      </c>
      <c r="G195" s="243">
        <f t="shared" si="38"/>
        <v>15.57</v>
      </c>
      <c r="H195" s="243">
        <f t="shared" si="39"/>
        <v>58.57</v>
      </c>
      <c r="I195" s="243"/>
      <c r="J195" s="243">
        <f t="shared" si="40"/>
        <v>105.08</v>
      </c>
      <c r="K195" s="243">
        <f t="shared" si="41"/>
        <v>18.920000000000002</v>
      </c>
      <c r="L195" s="237">
        <f>ROUND('Приложение № 2 2017'!D187*0.95,0)</f>
        <v>124</v>
      </c>
      <c r="M195" s="345">
        <v>75</v>
      </c>
      <c r="N195" s="239">
        <f t="shared" si="36"/>
        <v>1.65</v>
      </c>
      <c r="P195" s="307"/>
      <c r="Q195" s="239"/>
    </row>
    <row r="196" spans="1:17" ht="18" customHeight="1" x14ac:dyDescent="0.3">
      <c r="A196" s="240" t="s">
        <v>868</v>
      </c>
      <c r="B196" s="248" t="s">
        <v>87</v>
      </c>
      <c r="C196" s="242" t="s">
        <v>391</v>
      </c>
      <c r="D196" s="247" t="s">
        <v>386</v>
      </c>
      <c r="E196" s="243">
        <f t="shared" si="37"/>
        <v>62.26</v>
      </c>
      <c r="F196" s="243">
        <v>1.5</v>
      </c>
      <c r="G196" s="243">
        <f t="shared" si="38"/>
        <v>93.39</v>
      </c>
      <c r="H196" s="243">
        <f t="shared" si="39"/>
        <v>351.33</v>
      </c>
      <c r="I196" s="243"/>
      <c r="J196" s="243">
        <f t="shared" si="40"/>
        <v>632.20000000000005</v>
      </c>
      <c r="K196" s="243">
        <f t="shared" si="41"/>
        <v>113.8</v>
      </c>
      <c r="L196" s="237">
        <f>ROUND('Приложение № 2 2017'!D188*0.95,0)</f>
        <v>746</v>
      </c>
      <c r="M196" s="345">
        <v>435</v>
      </c>
      <c r="N196" s="239">
        <f t="shared" si="36"/>
        <v>1.71</v>
      </c>
      <c r="P196" s="307"/>
      <c r="Q196" s="239"/>
    </row>
    <row r="197" spans="1:17" ht="18" customHeight="1" x14ac:dyDescent="0.3">
      <c r="A197" s="240" t="s">
        <v>12</v>
      </c>
      <c r="B197" s="248" t="s">
        <v>51</v>
      </c>
      <c r="C197" s="242" t="s">
        <v>391</v>
      </c>
      <c r="D197" s="247" t="s">
        <v>386</v>
      </c>
      <c r="E197" s="243">
        <f t="shared" si="37"/>
        <v>62.26</v>
      </c>
      <c r="F197" s="243">
        <v>2.5</v>
      </c>
      <c r="G197" s="243">
        <f t="shared" si="38"/>
        <v>155.65</v>
      </c>
      <c r="H197" s="243">
        <f t="shared" si="39"/>
        <v>585.55999999999995</v>
      </c>
      <c r="I197" s="243"/>
      <c r="J197" s="243">
        <f t="shared" si="40"/>
        <v>1055.08</v>
      </c>
      <c r="K197" s="243">
        <f t="shared" si="41"/>
        <v>189.92</v>
      </c>
      <c r="L197" s="237">
        <f>ROUND('Приложение № 2 2017'!D189*0.95,0)</f>
        <v>1245</v>
      </c>
      <c r="M197" s="345">
        <v>725</v>
      </c>
      <c r="N197" s="239">
        <f t="shared" si="36"/>
        <v>1.72</v>
      </c>
      <c r="P197" s="307"/>
      <c r="Q197" s="239"/>
    </row>
    <row r="198" spans="1:17" ht="18" customHeight="1" x14ac:dyDescent="0.3">
      <c r="A198" s="240" t="s">
        <v>16</v>
      </c>
      <c r="B198" s="248" t="s">
        <v>54</v>
      </c>
      <c r="C198" s="242" t="s">
        <v>391</v>
      </c>
      <c r="D198" s="247" t="s">
        <v>386</v>
      </c>
      <c r="E198" s="243">
        <f t="shared" si="37"/>
        <v>62.26</v>
      </c>
      <c r="F198" s="243">
        <v>0.33</v>
      </c>
      <c r="G198" s="243">
        <f t="shared" si="38"/>
        <v>20.55</v>
      </c>
      <c r="H198" s="243">
        <f t="shared" si="39"/>
        <v>77.31</v>
      </c>
      <c r="I198" s="243"/>
      <c r="J198" s="243">
        <f t="shared" si="40"/>
        <v>140.68</v>
      </c>
      <c r="K198" s="243">
        <f t="shared" si="41"/>
        <v>25.32</v>
      </c>
      <c r="L198" s="237">
        <f>ROUND('Приложение № 2 2017'!D190*0.95,0)</f>
        <v>166</v>
      </c>
      <c r="M198" s="345">
        <v>95</v>
      </c>
      <c r="N198" s="239">
        <f t="shared" si="36"/>
        <v>1.75</v>
      </c>
      <c r="P198" s="307"/>
      <c r="Q198" s="239"/>
    </row>
    <row r="199" spans="1:17" ht="31.2" x14ac:dyDescent="0.3">
      <c r="A199" s="240" t="s">
        <v>55</v>
      </c>
      <c r="B199" s="248" t="s">
        <v>888</v>
      </c>
      <c r="C199" s="249" t="s">
        <v>901</v>
      </c>
      <c r="D199" s="247" t="s">
        <v>386</v>
      </c>
      <c r="E199" s="243">
        <f t="shared" si="37"/>
        <v>62.26</v>
      </c>
      <c r="F199" s="303">
        <v>0.25</v>
      </c>
      <c r="G199" s="243">
        <f t="shared" si="38"/>
        <v>15.57</v>
      </c>
      <c r="H199" s="243">
        <f t="shared" si="39"/>
        <v>58.57</v>
      </c>
      <c r="I199" s="243"/>
      <c r="J199" s="243">
        <f t="shared" si="40"/>
        <v>105.08</v>
      </c>
      <c r="K199" s="243">
        <f t="shared" si="41"/>
        <v>18.920000000000002</v>
      </c>
      <c r="L199" s="237">
        <f>ROUND('Приложение № 2 2017'!D191*0.95,0)</f>
        <v>124</v>
      </c>
      <c r="M199" s="345">
        <v>75</v>
      </c>
      <c r="N199" s="239">
        <f t="shared" si="36"/>
        <v>1.65</v>
      </c>
      <c r="P199" s="307"/>
      <c r="Q199" s="239"/>
    </row>
    <row r="200" spans="1:17" ht="31.2" x14ac:dyDescent="0.3">
      <c r="A200" s="240" t="s">
        <v>18</v>
      </c>
      <c r="B200" s="248" t="s">
        <v>879</v>
      </c>
      <c r="C200" s="249" t="s">
        <v>715</v>
      </c>
      <c r="D200" s="247" t="s">
        <v>386</v>
      </c>
      <c r="E200" s="243">
        <f t="shared" si="37"/>
        <v>62.26</v>
      </c>
      <c r="F200" s="303">
        <v>0.3</v>
      </c>
      <c r="G200" s="243">
        <f t="shared" si="38"/>
        <v>18.68</v>
      </c>
      <c r="H200" s="243">
        <f t="shared" si="39"/>
        <v>70.27</v>
      </c>
      <c r="I200" s="243"/>
      <c r="J200" s="243">
        <f t="shared" si="40"/>
        <v>124.58</v>
      </c>
      <c r="K200" s="243">
        <f t="shared" si="41"/>
        <v>22.42</v>
      </c>
      <c r="L200" s="237">
        <f>ROUND('Приложение № 2 2017'!D192*0.95,0)</f>
        <v>147</v>
      </c>
      <c r="M200" s="345">
        <v>85</v>
      </c>
      <c r="N200" s="239">
        <f t="shared" si="36"/>
        <v>1.73</v>
      </c>
      <c r="P200" s="307"/>
      <c r="Q200" s="239"/>
    </row>
    <row r="201" spans="1:17" s="263" customFormat="1" ht="31.2" x14ac:dyDescent="0.3">
      <c r="A201" s="258" t="s">
        <v>20</v>
      </c>
      <c r="B201" s="259" t="s">
        <v>310</v>
      </c>
      <c r="C201" s="270" t="s">
        <v>408</v>
      </c>
      <c r="D201" s="311" t="s">
        <v>386</v>
      </c>
      <c r="E201" s="261">
        <f t="shared" si="37"/>
        <v>62.26</v>
      </c>
      <c r="F201" s="313">
        <v>1.5</v>
      </c>
      <c r="G201" s="261">
        <f t="shared" si="38"/>
        <v>93.39</v>
      </c>
      <c r="H201" s="261">
        <f t="shared" si="39"/>
        <v>351.33</v>
      </c>
      <c r="I201" s="261"/>
      <c r="J201" s="261">
        <f t="shared" si="40"/>
        <v>632.20000000000005</v>
      </c>
      <c r="K201" s="261">
        <f t="shared" si="41"/>
        <v>113.8</v>
      </c>
      <c r="L201" s="237">
        <f>ROUND('Приложение № 2 2017'!D193*0.95,0)</f>
        <v>746</v>
      </c>
      <c r="M201" s="317">
        <v>435</v>
      </c>
      <c r="N201" s="239">
        <f t="shared" si="36"/>
        <v>1.71</v>
      </c>
      <c r="P201" s="318"/>
      <c r="Q201" s="349"/>
    </row>
    <row r="202" spans="1:17" x14ac:dyDescent="0.3">
      <c r="A202" s="240" t="s">
        <v>22</v>
      </c>
      <c r="B202" s="248" t="s">
        <v>880</v>
      </c>
      <c r="C202" s="249" t="s">
        <v>391</v>
      </c>
      <c r="D202" s="247" t="s">
        <v>386</v>
      </c>
      <c r="E202" s="243">
        <f t="shared" si="37"/>
        <v>62.26</v>
      </c>
      <c r="F202" s="303">
        <v>7.0000000000000007E-2</v>
      </c>
      <c r="G202" s="243">
        <f t="shared" si="38"/>
        <v>4.3600000000000003</v>
      </c>
      <c r="H202" s="243">
        <f t="shared" si="39"/>
        <v>16.399999999999999</v>
      </c>
      <c r="I202" s="243"/>
      <c r="J202" s="243">
        <f t="shared" si="40"/>
        <v>27.97</v>
      </c>
      <c r="K202" s="243">
        <f t="shared" si="41"/>
        <v>5.03</v>
      </c>
      <c r="L202" s="237">
        <f>ROUND('Приложение № 2 2017'!D194*0.95,0)</f>
        <v>33</v>
      </c>
      <c r="M202" s="345">
        <v>20</v>
      </c>
      <c r="N202" s="239">
        <f t="shared" si="36"/>
        <v>1.65</v>
      </c>
      <c r="P202" s="307"/>
      <c r="Q202" s="239"/>
    </row>
    <row r="203" spans="1:17" ht="46.8" x14ac:dyDescent="0.3">
      <c r="A203" s="240" t="s">
        <v>920</v>
      </c>
      <c r="B203" s="248" t="s">
        <v>311</v>
      </c>
      <c r="C203" s="249" t="s">
        <v>391</v>
      </c>
      <c r="D203" s="247" t="s">
        <v>386</v>
      </c>
      <c r="E203" s="243">
        <f t="shared" si="37"/>
        <v>62.26</v>
      </c>
      <c r="F203" s="303">
        <v>0.28000000000000003</v>
      </c>
      <c r="G203" s="243">
        <f t="shared" si="38"/>
        <v>17.43</v>
      </c>
      <c r="H203" s="243">
        <f t="shared" si="39"/>
        <v>65.569999999999993</v>
      </c>
      <c r="I203" s="243"/>
      <c r="J203" s="243">
        <f t="shared" si="40"/>
        <v>116.95</v>
      </c>
      <c r="K203" s="243">
        <f t="shared" si="41"/>
        <v>21.05</v>
      </c>
      <c r="L203" s="237">
        <f>ROUND('Приложение № 2 2017'!D195*0.95,0)</f>
        <v>138</v>
      </c>
      <c r="M203" s="345">
        <v>80</v>
      </c>
      <c r="N203" s="239">
        <f t="shared" si="36"/>
        <v>1.73</v>
      </c>
      <c r="P203" s="307"/>
      <c r="Q203" s="239"/>
    </row>
    <row r="204" spans="1:17" ht="46.8" x14ac:dyDescent="0.3">
      <c r="A204" s="240" t="s">
        <v>64</v>
      </c>
      <c r="B204" s="248" t="s">
        <v>316</v>
      </c>
      <c r="C204" s="249" t="s">
        <v>391</v>
      </c>
      <c r="D204" s="247" t="s">
        <v>386</v>
      </c>
      <c r="E204" s="243">
        <f t="shared" si="37"/>
        <v>62.26</v>
      </c>
      <c r="F204" s="303">
        <v>0.55000000000000004</v>
      </c>
      <c r="G204" s="243">
        <f t="shared" si="38"/>
        <v>34.24</v>
      </c>
      <c r="H204" s="243">
        <f t="shared" si="39"/>
        <v>128.81</v>
      </c>
      <c r="I204" s="243"/>
      <c r="J204" s="243">
        <f t="shared" si="40"/>
        <v>233.9</v>
      </c>
      <c r="K204" s="243">
        <f t="shared" si="41"/>
        <v>42.1</v>
      </c>
      <c r="L204" s="237">
        <f>ROUND('Приложение № 2 2017'!D196*0.95,0)</f>
        <v>276</v>
      </c>
      <c r="M204" s="345">
        <v>160</v>
      </c>
      <c r="N204" s="239">
        <f t="shared" si="36"/>
        <v>1.73</v>
      </c>
      <c r="P204" s="307"/>
      <c r="Q204" s="239"/>
    </row>
    <row r="205" spans="1:17" ht="46.8" x14ac:dyDescent="0.3">
      <c r="A205" s="240" t="s">
        <v>871</v>
      </c>
      <c r="B205" s="248" t="s">
        <v>312</v>
      </c>
      <c r="C205" s="249" t="s">
        <v>391</v>
      </c>
      <c r="D205" s="247" t="s">
        <v>386</v>
      </c>
      <c r="E205" s="243">
        <f t="shared" si="37"/>
        <v>62.26</v>
      </c>
      <c r="F205" s="303">
        <v>1.27</v>
      </c>
      <c r="G205" s="243">
        <f t="shared" si="38"/>
        <v>79.069999999999993</v>
      </c>
      <c r="H205" s="243">
        <f t="shared" si="39"/>
        <v>297.45999999999998</v>
      </c>
      <c r="I205" s="243"/>
      <c r="J205" s="243">
        <f t="shared" si="40"/>
        <v>535.59</v>
      </c>
      <c r="K205" s="243">
        <f t="shared" si="41"/>
        <v>96.41</v>
      </c>
      <c r="L205" s="237">
        <f>ROUND('Приложение № 2 2017'!D197*0.95,0)</f>
        <v>632</v>
      </c>
      <c r="M205" s="345">
        <v>370</v>
      </c>
      <c r="N205" s="239">
        <f t="shared" si="36"/>
        <v>1.71</v>
      </c>
      <c r="P205" s="307"/>
      <c r="Q205" s="239"/>
    </row>
    <row r="206" spans="1:17" ht="31.2" x14ac:dyDescent="0.3">
      <c r="A206" s="240" t="s">
        <v>65</v>
      </c>
      <c r="B206" s="248" t="s">
        <v>10</v>
      </c>
      <c r="C206" s="268" t="s">
        <v>11</v>
      </c>
      <c r="D206" s="247" t="s">
        <v>386</v>
      </c>
      <c r="E206" s="243">
        <f t="shared" si="37"/>
        <v>62.26</v>
      </c>
      <c r="F206" s="303">
        <v>0.47</v>
      </c>
      <c r="G206" s="243">
        <f t="shared" si="38"/>
        <v>29.26</v>
      </c>
      <c r="H206" s="243">
        <f t="shared" si="39"/>
        <v>110.08</v>
      </c>
      <c r="I206" s="243"/>
      <c r="J206" s="243">
        <f t="shared" si="40"/>
        <v>197.46</v>
      </c>
      <c r="K206" s="243">
        <f t="shared" si="41"/>
        <v>35.54</v>
      </c>
      <c r="L206" s="237">
        <f>ROUND('Приложение № 2 2017'!D198*0.95,0)</f>
        <v>233</v>
      </c>
      <c r="M206" s="345">
        <v>135</v>
      </c>
      <c r="N206" s="239">
        <f t="shared" si="36"/>
        <v>1.73</v>
      </c>
      <c r="P206" s="307"/>
      <c r="Q206" s="239"/>
    </row>
    <row r="207" spans="1:17" x14ac:dyDescent="0.3">
      <c r="A207" s="240" t="s">
        <v>24</v>
      </c>
      <c r="B207" s="248" t="s">
        <v>881</v>
      </c>
      <c r="C207" s="249" t="s">
        <v>391</v>
      </c>
      <c r="D207" s="247" t="s">
        <v>386</v>
      </c>
      <c r="E207" s="243">
        <f t="shared" si="37"/>
        <v>62.26</v>
      </c>
      <c r="F207" s="303">
        <v>0.17</v>
      </c>
      <c r="G207" s="243">
        <f t="shared" si="38"/>
        <v>10.58</v>
      </c>
      <c r="H207" s="243">
        <f t="shared" si="39"/>
        <v>39.799999999999997</v>
      </c>
      <c r="I207" s="243"/>
      <c r="J207" s="243">
        <f t="shared" si="40"/>
        <v>72.88</v>
      </c>
      <c r="K207" s="243">
        <f t="shared" si="41"/>
        <v>13.12</v>
      </c>
      <c r="L207" s="237">
        <f>ROUND('Приложение № 2 2017'!D199*0.95,0)</f>
        <v>86</v>
      </c>
      <c r="M207" s="345">
        <v>50</v>
      </c>
      <c r="N207" s="239">
        <f t="shared" si="36"/>
        <v>1.72</v>
      </c>
      <c r="P207" s="307"/>
      <c r="Q207" s="239"/>
    </row>
    <row r="208" spans="1:17" s="263" customFormat="1" ht="31.2" x14ac:dyDescent="0.3">
      <c r="A208" s="258" t="s">
        <v>873</v>
      </c>
      <c r="B208" s="259" t="s">
        <v>355</v>
      </c>
      <c r="C208" s="270" t="s">
        <v>391</v>
      </c>
      <c r="D208" s="311" t="s">
        <v>386</v>
      </c>
      <c r="E208" s="261">
        <f t="shared" si="37"/>
        <v>62.26</v>
      </c>
      <c r="F208" s="313">
        <v>0.43</v>
      </c>
      <c r="G208" s="261">
        <f t="shared" si="38"/>
        <v>26.77</v>
      </c>
      <c r="H208" s="261">
        <f t="shared" si="39"/>
        <v>100.71</v>
      </c>
      <c r="I208" s="261"/>
      <c r="J208" s="261">
        <f t="shared" si="40"/>
        <v>181.36</v>
      </c>
      <c r="K208" s="261">
        <f t="shared" si="41"/>
        <v>32.64</v>
      </c>
      <c r="L208" s="237">
        <f>ROUND('Приложение № 2 2017'!D200*0.95,0)</f>
        <v>214</v>
      </c>
      <c r="M208" s="317">
        <v>125</v>
      </c>
      <c r="N208" s="239">
        <f t="shared" si="36"/>
        <v>1.71</v>
      </c>
      <c r="P208" s="318"/>
      <c r="Q208" s="349"/>
    </row>
    <row r="209" spans="1:17" ht="15.75" customHeight="1" x14ac:dyDescent="0.3">
      <c r="A209" s="264" t="s">
        <v>91</v>
      </c>
      <c r="B209" s="265"/>
      <c r="C209" s="242"/>
      <c r="D209" s="247"/>
      <c r="E209" s="243"/>
      <c r="F209" s="243"/>
      <c r="G209" s="243"/>
      <c r="H209" s="243">
        <f t="shared" si="39"/>
        <v>0</v>
      </c>
      <c r="I209" s="243"/>
      <c r="J209" s="243">
        <f t="shared" si="40"/>
        <v>0</v>
      </c>
      <c r="K209" s="243">
        <f t="shared" si="41"/>
        <v>0</v>
      </c>
      <c r="L209" s="237">
        <f>ROUND('Приложение № 2 2017'!D201*0.95,0)</f>
        <v>0</v>
      </c>
      <c r="M209" s="345">
        <v>0</v>
      </c>
      <c r="N209" s="239"/>
      <c r="P209" s="307"/>
      <c r="Q209" s="239"/>
    </row>
    <row r="210" spans="1:17" ht="18.75" customHeight="1" x14ac:dyDescent="0.3">
      <c r="A210" s="240" t="s">
        <v>874</v>
      </c>
      <c r="B210" s="248" t="s">
        <v>92</v>
      </c>
      <c r="C210" s="242" t="s">
        <v>408</v>
      </c>
      <c r="D210" s="247" t="s">
        <v>384</v>
      </c>
      <c r="E210" s="243">
        <f>(7000*1.5+7000/12)/165*1.05*1.084</f>
        <v>76.45</v>
      </c>
      <c r="F210" s="243">
        <v>1</v>
      </c>
      <c r="G210" s="243">
        <f t="shared" ref="G210:G218" si="42">E210*F210</f>
        <v>76.45</v>
      </c>
      <c r="H210" s="243">
        <f t="shared" si="39"/>
        <v>287.60000000000002</v>
      </c>
      <c r="I210" s="243"/>
      <c r="J210" s="243">
        <f t="shared" si="40"/>
        <v>475.42</v>
      </c>
      <c r="K210" s="243">
        <f t="shared" si="41"/>
        <v>85.58</v>
      </c>
      <c r="L210" s="237">
        <f>ROUND('Приложение № 2 2017'!D202*0.95,0)</f>
        <v>561</v>
      </c>
      <c r="M210" s="345">
        <v>355</v>
      </c>
      <c r="N210" s="239">
        <f t="shared" ref="N210:N218" si="43">L210/M210</f>
        <v>1.58</v>
      </c>
      <c r="P210" s="307"/>
      <c r="Q210" s="239"/>
    </row>
    <row r="211" spans="1:17" ht="15.75" customHeight="1" x14ac:dyDescent="0.3">
      <c r="A211" s="240" t="s">
        <v>902</v>
      </c>
      <c r="B211" s="248" t="s">
        <v>93</v>
      </c>
      <c r="C211" s="242" t="s">
        <v>391</v>
      </c>
      <c r="D211" s="247" t="s">
        <v>384</v>
      </c>
      <c r="E211" s="243">
        <f t="shared" ref="E211:E218" si="44">$E$210</f>
        <v>76.45</v>
      </c>
      <c r="F211" s="243">
        <v>0.95</v>
      </c>
      <c r="G211" s="243">
        <f t="shared" si="42"/>
        <v>72.63</v>
      </c>
      <c r="H211" s="243">
        <f t="shared" si="39"/>
        <v>273.23</v>
      </c>
      <c r="I211" s="243"/>
      <c r="J211" s="243">
        <f t="shared" si="40"/>
        <v>450.85</v>
      </c>
      <c r="K211" s="243">
        <f t="shared" si="41"/>
        <v>81.150000000000006</v>
      </c>
      <c r="L211" s="237">
        <f>ROUND('Приложение № 2 2017'!D203*0.95,0)</f>
        <v>532</v>
      </c>
      <c r="M211" s="345">
        <v>340</v>
      </c>
      <c r="N211" s="239">
        <f t="shared" si="43"/>
        <v>1.56</v>
      </c>
      <c r="P211" s="307"/>
      <c r="Q211" s="239"/>
    </row>
    <row r="212" spans="1:17" ht="46.8" x14ac:dyDescent="0.3">
      <c r="A212" s="240" t="s">
        <v>904</v>
      </c>
      <c r="B212" s="248" t="s">
        <v>94</v>
      </c>
      <c r="C212" s="242" t="s">
        <v>391</v>
      </c>
      <c r="D212" s="247" t="s">
        <v>384</v>
      </c>
      <c r="E212" s="243">
        <f t="shared" si="44"/>
        <v>76.45</v>
      </c>
      <c r="F212" s="243">
        <v>2.5</v>
      </c>
      <c r="G212" s="243">
        <f t="shared" si="42"/>
        <v>191.13</v>
      </c>
      <c r="H212" s="243">
        <f t="shared" si="39"/>
        <v>719.03</v>
      </c>
      <c r="I212" s="243"/>
      <c r="J212" s="243">
        <f t="shared" si="40"/>
        <v>1183.9000000000001</v>
      </c>
      <c r="K212" s="243">
        <f t="shared" si="41"/>
        <v>213.1</v>
      </c>
      <c r="L212" s="237">
        <f>ROUND('Приложение № 2 2017'!D204*0.95,0)</f>
        <v>1397</v>
      </c>
      <c r="M212" s="345">
        <v>890</v>
      </c>
      <c r="N212" s="239">
        <f t="shared" si="43"/>
        <v>1.57</v>
      </c>
      <c r="P212" s="307"/>
      <c r="Q212" s="239"/>
    </row>
    <row r="213" spans="1:17" ht="18" customHeight="1" x14ac:dyDescent="0.3">
      <c r="A213" s="240" t="s">
        <v>66</v>
      </c>
      <c r="B213" s="248" t="s">
        <v>95</v>
      </c>
      <c r="C213" s="242" t="s">
        <v>391</v>
      </c>
      <c r="D213" s="247" t="s">
        <v>384</v>
      </c>
      <c r="E213" s="243">
        <f t="shared" si="44"/>
        <v>76.45</v>
      </c>
      <c r="F213" s="243">
        <v>2.2000000000000002</v>
      </c>
      <c r="G213" s="243">
        <f t="shared" si="42"/>
        <v>168.19</v>
      </c>
      <c r="H213" s="243">
        <f t="shared" si="39"/>
        <v>632.73</v>
      </c>
      <c r="I213" s="243"/>
      <c r="J213" s="243">
        <f t="shared" si="40"/>
        <v>1042.3699999999999</v>
      </c>
      <c r="K213" s="243">
        <f t="shared" si="41"/>
        <v>187.63</v>
      </c>
      <c r="L213" s="237">
        <f>ROUND('Приложение № 2 2017'!D205*0.95,0)</f>
        <v>1230</v>
      </c>
      <c r="M213" s="345">
        <v>785</v>
      </c>
      <c r="N213" s="239">
        <f t="shared" si="43"/>
        <v>1.57</v>
      </c>
      <c r="P213" s="307"/>
      <c r="Q213" s="239"/>
    </row>
    <row r="214" spans="1:17" ht="18" customHeight="1" x14ac:dyDescent="0.3">
      <c r="A214" s="240" t="s">
        <v>1</v>
      </c>
      <c r="B214" s="248" t="s">
        <v>96</v>
      </c>
      <c r="C214" s="242" t="s">
        <v>391</v>
      </c>
      <c r="D214" s="247" t="s">
        <v>384</v>
      </c>
      <c r="E214" s="243">
        <f t="shared" si="44"/>
        <v>76.45</v>
      </c>
      <c r="F214" s="243">
        <v>0.85</v>
      </c>
      <c r="G214" s="243">
        <f t="shared" si="42"/>
        <v>64.98</v>
      </c>
      <c r="H214" s="243">
        <f t="shared" si="39"/>
        <v>244.45</v>
      </c>
      <c r="I214" s="243"/>
      <c r="J214" s="243">
        <f t="shared" si="40"/>
        <v>402.54</v>
      </c>
      <c r="K214" s="243">
        <f t="shared" si="41"/>
        <v>72.459999999999994</v>
      </c>
      <c r="L214" s="237">
        <f>ROUND('Приложение № 2 2017'!D206*0.95,0)</f>
        <v>475</v>
      </c>
      <c r="M214" s="345">
        <v>305</v>
      </c>
      <c r="N214" s="239">
        <f t="shared" si="43"/>
        <v>1.56</v>
      </c>
      <c r="P214" s="307"/>
      <c r="Q214" s="239"/>
    </row>
    <row r="215" spans="1:17" ht="18" customHeight="1" x14ac:dyDescent="0.3">
      <c r="A215" s="240" t="s">
        <v>68</v>
      </c>
      <c r="B215" s="248" t="s">
        <v>97</v>
      </c>
      <c r="C215" s="242" t="s">
        <v>391</v>
      </c>
      <c r="D215" s="247" t="s">
        <v>384</v>
      </c>
      <c r="E215" s="243">
        <f t="shared" si="44"/>
        <v>76.45</v>
      </c>
      <c r="F215" s="243">
        <v>2.95</v>
      </c>
      <c r="G215" s="243">
        <f t="shared" si="42"/>
        <v>225.53</v>
      </c>
      <c r="H215" s="243">
        <f t="shared" si="39"/>
        <v>848.44</v>
      </c>
      <c r="I215" s="243"/>
      <c r="J215" s="243">
        <f t="shared" si="40"/>
        <v>1396.61</v>
      </c>
      <c r="K215" s="243">
        <f t="shared" si="41"/>
        <v>251.39</v>
      </c>
      <c r="L215" s="237">
        <f>ROUND('Приложение № 2 2017'!D207*0.95,0)</f>
        <v>1648</v>
      </c>
      <c r="M215" s="345">
        <v>1050</v>
      </c>
      <c r="N215" s="239">
        <f t="shared" si="43"/>
        <v>1.57</v>
      </c>
      <c r="P215" s="307"/>
      <c r="Q215" s="239"/>
    </row>
    <row r="216" spans="1:17" ht="18" customHeight="1" x14ac:dyDescent="0.3">
      <c r="A216" s="240" t="s">
        <v>71</v>
      </c>
      <c r="B216" s="248" t="s">
        <v>95</v>
      </c>
      <c r="C216" s="242" t="s">
        <v>391</v>
      </c>
      <c r="D216" s="247" t="s">
        <v>384</v>
      </c>
      <c r="E216" s="243">
        <f t="shared" si="44"/>
        <v>76.45</v>
      </c>
      <c r="F216" s="243">
        <v>2.7</v>
      </c>
      <c r="G216" s="243">
        <f t="shared" si="42"/>
        <v>206.42</v>
      </c>
      <c r="H216" s="243">
        <f t="shared" si="39"/>
        <v>776.55</v>
      </c>
      <c r="I216" s="243"/>
      <c r="J216" s="243">
        <f t="shared" si="40"/>
        <v>1280.51</v>
      </c>
      <c r="K216" s="243">
        <f t="shared" si="41"/>
        <v>230.49</v>
      </c>
      <c r="L216" s="237">
        <f>ROUND('Приложение № 2 2017'!D208*0.95,0)</f>
        <v>1511</v>
      </c>
      <c r="M216" s="345">
        <v>960</v>
      </c>
      <c r="N216" s="239">
        <f t="shared" si="43"/>
        <v>1.57</v>
      </c>
      <c r="P216" s="307"/>
      <c r="Q216" s="239"/>
    </row>
    <row r="217" spans="1:17" ht="31.2" x14ac:dyDescent="0.3">
      <c r="A217" s="240" t="s">
        <v>906</v>
      </c>
      <c r="B217" s="248" t="s">
        <v>98</v>
      </c>
      <c r="C217" s="242" t="s">
        <v>391</v>
      </c>
      <c r="D217" s="247" t="s">
        <v>384</v>
      </c>
      <c r="E217" s="243">
        <f t="shared" si="44"/>
        <v>76.45</v>
      </c>
      <c r="F217" s="243">
        <v>2.7</v>
      </c>
      <c r="G217" s="243">
        <f t="shared" si="42"/>
        <v>206.42</v>
      </c>
      <c r="H217" s="243">
        <f t="shared" ref="H217:H222" si="45">G217*3.762</f>
        <v>776.55</v>
      </c>
      <c r="I217" s="243"/>
      <c r="J217" s="243">
        <f>L217-K217</f>
        <v>1280.51</v>
      </c>
      <c r="K217" s="243">
        <f>L217/1.18*0.18</f>
        <v>230.49</v>
      </c>
      <c r="L217" s="237">
        <f>ROUND('Приложение № 2 2017'!D209*0.95,0)</f>
        <v>1511</v>
      </c>
      <c r="M217" s="345">
        <v>960</v>
      </c>
      <c r="N217" s="239">
        <f t="shared" si="43"/>
        <v>1.57</v>
      </c>
      <c r="P217" s="307"/>
      <c r="Q217" s="239"/>
    </row>
    <row r="218" spans="1:17" ht="15.75" customHeight="1" x14ac:dyDescent="0.3">
      <c r="A218" s="240" t="s">
        <v>3</v>
      </c>
      <c r="B218" s="248" t="s">
        <v>95</v>
      </c>
      <c r="C218" s="242" t="s">
        <v>391</v>
      </c>
      <c r="D218" s="247" t="s">
        <v>384</v>
      </c>
      <c r="E218" s="243">
        <f t="shared" si="44"/>
        <v>76.45</v>
      </c>
      <c r="F218" s="243">
        <v>2.2000000000000002</v>
      </c>
      <c r="G218" s="243">
        <f t="shared" si="42"/>
        <v>168.19</v>
      </c>
      <c r="H218" s="243">
        <f t="shared" si="45"/>
        <v>632.73</v>
      </c>
      <c r="I218" s="243"/>
      <c r="J218" s="243">
        <f>L218-K218</f>
        <v>1042.3699999999999</v>
      </c>
      <c r="K218" s="243">
        <f>L218/1.18*0.18</f>
        <v>187.63</v>
      </c>
      <c r="L218" s="237">
        <f>ROUND('Приложение № 2 2017'!D210*0.95,0)</f>
        <v>1230</v>
      </c>
      <c r="M218" s="345">
        <v>785</v>
      </c>
      <c r="N218" s="239">
        <f t="shared" si="43"/>
        <v>1.57</v>
      </c>
      <c r="P218" s="307"/>
      <c r="Q218" s="239"/>
    </row>
    <row r="219" spans="1:17" ht="21" customHeight="1" x14ac:dyDescent="0.3">
      <c r="A219" s="245" t="s">
        <v>99</v>
      </c>
      <c r="B219" s="246"/>
      <c r="C219" s="246"/>
      <c r="D219" s="278"/>
      <c r="E219" s="297"/>
      <c r="F219" s="298"/>
      <c r="G219" s="297"/>
      <c r="H219" s="297">
        <f t="shared" si="45"/>
        <v>0</v>
      </c>
      <c r="I219" s="243"/>
      <c r="J219" s="243"/>
      <c r="K219" s="243"/>
      <c r="L219" s="237">
        <f>ROUND('Приложение № 2 2017'!D211*0.95,0)</f>
        <v>0</v>
      </c>
      <c r="M219" s="345">
        <v>0</v>
      </c>
      <c r="N219" s="239"/>
      <c r="P219" s="307"/>
      <c r="Q219" s="239"/>
    </row>
    <row r="220" spans="1:17" ht="31.2" x14ac:dyDescent="0.3">
      <c r="A220" s="240" t="s">
        <v>5</v>
      </c>
      <c r="B220" s="248" t="s">
        <v>102</v>
      </c>
      <c r="C220" s="242" t="s">
        <v>391</v>
      </c>
      <c r="D220" s="247" t="s">
        <v>386</v>
      </c>
      <c r="E220" s="243">
        <f>$E$15</f>
        <v>62.26</v>
      </c>
      <c r="F220" s="243">
        <v>1.42</v>
      </c>
      <c r="G220" s="243">
        <f>E220*F220</f>
        <v>88.41</v>
      </c>
      <c r="H220" s="243">
        <f t="shared" si="45"/>
        <v>332.6</v>
      </c>
      <c r="I220" s="243"/>
      <c r="J220" s="243">
        <f>L220-K220</f>
        <v>600</v>
      </c>
      <c r="K220" s="243">
        <f>L220/1.18*0.18</f>
        <v>108</v>
      </c>
      <c r="L220" s="237">
        <f>ROUND('Приложение № 2 2017'!D212*0.95,0)</f>
        <v>708</v>
      </c>
      <c r="M220" s="345">
        <v>410</v>
      </c>
      <c r="N220" s="239">
        <f>L220/M220</f>
        <v>1.73</v>
      </c>
      <c r="P220" s="307"/>
      <c r="Q220" s="239"/>
    </row>
    <row r="221" spans="1:17" s="263" customFormat="1" ht="31.2" x14ac:dyDescent="0.3">
      <c r="A221" s="258" t="s">
        <v>242</v>
      </c>
      <c r="B221" s="259" t="s">
        <v>250</v>
      </c>
      <c r="C221" s="260"/>
      <c r="D221" s="311" t="s">
        <v>386</v>
      </c>
      <c r="E221" s="261">
        <f>$E$15</f>
        <v>62.26</v>
      </c>
      <c r="F221" s="261">
        <v>1.7</v>
      </c>
      <c r="G221" s="261">
        <f>E221*F221</f>
        <v>105.84</v>
      </c>
      <c r="H221" s="261">
        <f t="shared" si="45"/>
        <v>398.17</v>
      </c>
      <c r="I221" s="261"/>
      <c r="J221" s="261">
        <f>L221-K221</f>
        <v>716.95</v>
      </c>
      <c r="K221" s="261">
        <f>L221/1.18*0.18</f>
        <v>129.05000000000001</v>
      </c>
      <c r="L221" s="237">
        <f>ROUND('Приложение № 2 2017'!D213*0.95,0)</f>
        <v>846</v>
      </c>
      <c r="M221" s="317">
        <v>495</v>
      </c>
      <c r="N221" s="239">
        <f>L221/M221</f>
        <v>1.71</v>
      </c>
      <c r="P221" s="318"/>
      <c r="Q221" s="349"/>
    </row>
    <row r="222" spans="1:17" ht="46.8" x14ac:dyDescent="0.3">
      <c r="A222" s="240" t="s">
        <v>882</v>
      </c>
      <c r="B222" s="248" t="s">
        <v>330</v>
      </c>
      <c r="C222" s="242"/>
      <c r="D222" s="247"/>
      <c r="E222" s="243"/>
      <c r="F222" s="243"/>
      <c r="G222" s="243"/>
      <c r="H222" s="243">
        <f t="shared" si="45"/>
        <v>0</v>
      </c>
      <c r="I222" s="243"/>
      <c r="J222" s="243"/>
      <c r="K222" s="243"/>
      <c r="L222" s="237">
        <f>ROUND('Приложение № 2 2017'!D214*0.95,0)</f>
        <v>0</v>
      </c>
      <c r="M222" s="345">
        <v>0</v>
      </c>
      <c r="N222" s="239"/>
      <c r="P222" s="307"/>
      <c r="Q222" s="239"/>
    </row>
    <row r="223" spans="1:17" ht="15" customHeight="1" x14ac:dyDescent="0.3">
      <c r="A223" s="240"/>
      <c r="B223" s="266"/>
      <c r="C223" s="242" t="s">
        <v>103</v>
      </c>
      <c r="D223" s="247" t="s">
        <v>386</v>
      </c>
      <c r="E223" s="243">
        <f>$E$15</f>
        <v>62.26</v>
      </c>
      <c r="F223" s="243">
        <v>3.1</v>
      </c>
      <c r="G223" s="243">
        <f>E223*F223</f>
        <v>193.01</v>
      </c>
      <c r="H223" s="243">
        <f>(G223+G224)*3.762</f>
        <v>1877.61</v>
      </c>
      <c r="I223" s="243"/>
      <c r="J223" s="243">
        <f>L223-K223</f>
        <v>3015.25</v>
      </c>
      <c r="K223" s="243">
        <f>L223/1.18*0.18</f>
        <v>542.75</v>
      </c>
      <c r="L223" s="237">
        <f>ROUND('Приложение № 2 2017'!D215*0.95,0)</f>
        <v>3558</v>
      </c>
      <c r="M223" s="345">
        <v>2325</v>
      </c>
      <c r="N223" s="239">
        <f>L223/M223</f>
        <v>1.53</v>
      </c>
      <c r="P223" s="307"/>
      <c r="Q223" s="239"/>
    </row>
    <row r="224" spans="1:17" ht="15" customHeight="1" x14ac:dyDescent="0.3">
      <c r="A224" s="240"/>
      <c r="B224" s="266"/>
      <c r="C224" s="242"/>
      <c r="D224" s="247" t="s">
        <v>162</v>
      </c>
      <c r="E224" s="243">
        <f>(5700*1.3*1.5*1.22+5700*1.3*1.22/12)/165*1.05*1.084</f>
        <v>98.74</v>
      </c>
      <c r="F224" s="243">
        <v>3.1</v>
      </c>
      <c r="G224" s="243">
        <f>E224*F224</f>
        <v>306.08999999999997</v>
      </c>
      <c r="H224" s="243"/>
      <c r="I224" s="243"/>
      <c r="J224" s="243"/>
      <c r="K224" s="243"/>
      <c r="L224" s="237">
        <f>ROUND('Приложение № 2 2017'!D216*0.95,0)</f>
        <v>0</v>
      </c>
      <c r="M224" s="345">
        <v>0</v>
      </c>
      <c r="N224" s="239"/>
      <c r="P224" s="307"/>
      <c r="Q224" s="239"/>
    </row>
    <row r="225" spans="1:17" s="263" customFormat="1" ht="46.8" collapsed="1" x14ac:dyDescent="0.3">
      <c r="A225" s="258" t="s">
        <v>243</v>
      </c>
      <c r="B225" s="259" t="s">
        <v>334</v>
      </c>
      <c r="C225" s="260"/>
      <c r="D225" s="311"/>
      <c r="E225" s="261"/>
      <c r="F225" s="261"/>
      <c r="G225" s="261"/>
      <c r="H225" s="261">
        <f>G225*3.762</f>
        <v>0</v>
      </c>
      <c r="I225" s="261"/>
      <c r="J225" s="261"/>
      <c r="K225" s="261"/>
      <c r="L225" s="237">
        <f>ROUND('Приложение № 2 2017'!D217*0.95,0)</f>
        <v>0</v>
      </c>
      <c r="M225" s="317">
        <v>0</v>
      </c>
      <c r="N225" s="239"/>
      <c r="P225" s="318"/>
      <c r="Q225" s="349"/>
    </row>
    <row r="226" spans="1:17" ht="15" customHeight="1" x14ac:dyDescent="0.3">
      <c r="A226" s="240"/>
      <c r="B226" s="266"/>
      <c r="C226" s="242" t="s">
        <v>103</v>
      </c>
      <c r="D226" s="247" t="s">
        <v>386</v>
      </c>
      <c r="E226" s="243">
        <f>$E$15</f>
        <v>62.26</v>
      </c>
      <c r="F226" s="243">
        <v>3.72</v>
      </c>
      <c r="G226" s="243">
        <f>E226*F226</f>
        <v>231.61</v>
      </c>
      <c r="H226" s="243">
        <f>(G226+G227)*3.762</f>
        <v>2253.14</v>
      </c>
      <c r="I226" s="243"/>
      <c r="J226" s="243">
        <f>L226-K226</f>
        <v>3618.64</v>
      </c>
      <c r="K226" s="243">
        <f>L226/1.18*0.18</f>
        <v>651.36</v>
      </c>
      <c r="L226" s="237">
        <f>ROUND('Приложение № 2 2017'!D218*0.95,0)</f>
        <v>4270</v>
      </c>
      <c r="M226" s="345">
        <v>2790</v>
      </c>
      <c r="N226" s="239">
        <f>L226/M226</f>
        <v>1.53</v>
      </c>
      <c r="P226" s="307"/>
      <c r="Q226" s="239"/>
    </row>
    <row r="227" spans="1:17" ht="15" customHeight="1" x14ac:dyDescent="0.3">
      <c r="A227" s="240"/>
      <c r="B227" s="266"/>
      <c r="C227" s="242"/>
      <c r="D227" s="247" t="s">
        <v>162</v>
      </c>
      <c r="E227" s="243">
        <f>(5700*1.3*1.5*1.22+5700*1.3*1.22/12)/165*1.05*1.084</f>
        <v>98.74</v>
      </c>
      <c r="F227" s="243">
        <v>3.72</v>
      </c>
      <c r="G227" s="243">
        <f>E227*F227</f>
        <v>367.31</v>
      </c>
      <c r="H227" s="243"/>
      <c r="I227" s="243"/>
      <c r="J227" s="243"/>
      <c r="K227" s="243"/>
      <c r="L227" s="237">
        <f>ROUND('Приложение № 2 2017'!D219*0.95,0)</f>
        <v>0</v>
      </c>
      <c r="M227" s="345">
        <v>0</v>
      </c>
      <c r="N227" s="239"/>
      <c r="P227" s="307"/>
      <c r="Q227" s="239"/>
    </row>
    <row r="228" spans="1:17" ht="31.2" x14ac:dyDescent="0.3">
      <c r="A228" s="240" t="s">
        <v>43</v>
      </c>
      <c r="B228" s="248" t="s">
        <v>272</v>
      </c>
      <c r="C228" s="242"/>
      <c r="D228" s="247"/>
      <c r="E228" s="243"/>
      <c r="F228" s="243"/>
      <c r="G228" s="243"/>
      <c r="H228" s="243">
        <f>G228*3.762</f>
        <v>0</v>
      </c>
      <c r="I228" s="243"/>
      <c r="J228" s="243"/>
      <c r="K228" s="243"/>
      <c r="L228" s="237">
        <f>ROUND('Приложение № 2 2017'!D220*0.95,0)</f>
        <v>0</v>
      </c>
      <c r="M228" s="345">
        <v>0</v>
      </c>
      <c r="N228" s="239"/>
      <c r="P228" s="307"/>
      <c r="Q228" s="239"/>
    </row>
    <row r="229" spans="1:17" ht="15" customHeight="1" x14ac:dyDescent="0.3">
      <c r="A229" s="240"/>
      <c r="B229" s="266"/>
      <c r="C229" s="242" t="s">
        <v>104</v>
      </c>
      <c r="D229" s="247" t="s">
        <v>386</v>
      </c>
      <c r="E229" s="243">
        <f>$E$15</f>
        <v>62.26</v>
      </c>
      <c r="F229" s="243">
        <v>0.91</v>
      </c>
      <c r="G229" s="243">
        <f>E229*F229</f>
        <v>56.66</v>
      </c>
      <c r="H229" s="243">
        <f>(G229+G230)*3.762</f>
        <v>551.16999999999996</v>
      </c>
      <c r="I229" s="243"/>
      <c r="J229" s="243">
        <f>L229-K229</f>
        <v>885.59</v>
      </c>
      <c r="K229" s="243">
        <f>L229/1.18*0.18</f>
        <v>159.41</v>
      </c>
      <c r="L229" s="237">
        <f>ROUND('Приложение № 2 2017'!D221*0.95,0)</f>
        <v>1045</v>
      </c>
      <c r="M229" s="345">
        <v>685</v>
      </c>
      <c r="N229" s="239">
        <f>L229/M229</f>
        <v>1.53</v>
      </c>
      <c r="P229" s="307"/>
      <c r="Q229" s="239"/>
    </row>
    <row r="230" spans="1:17" ht="15" customHeight="1" x14ac:dyDescent="0.3">
      <c r="A230" s="240"/>
      <c r="B230" s="266"/>
      <c r="C230" s="242"/>
      <c r="D230" s="247" t="s">
        <v>162</v>
      </c>
      <c r="E230" s="243">
        <f>E224</f>
        <v>98.74</v>
      </c>
      <c r="F230" s="243">
        <v>0.91</v>
      </c>
      <c r="G230" s="243">
        <f>E230*F230</f>
        <v>89.85</v>
      </c>
      <c r="H230" s="243"/>
      <c r="I230" s="243"/>
      <c r="J230" s="243"/>
      <c r="K230" s="243"/>
      <c r="L230" s="237">
        <f>ROUND('Приложение № 2 2017'!D222*0.95,0)</f>
        <v>0</v>
      </c>
      <c r="M230" s="345">
        <v>0</v>
      </c>
      <c r="N230" s="239"/>
      <c r="P230" s="307"/>
      <c r="Q230" s="239"/>
    </row>
    <row r="231" spans="1:17" s="263" customFormat="1" ht="46.8" x14ac:dyDescent="0.3">
      <c r="A231" s="258" t="s">
        <v>247</v>
      </c>
      <c r="B231" s="259" t="s">
        <v>244</v>
      </c>
      <c r="C231" s="260"/>
      <c r="D231" s="311"/>
      <c r="E231" s="261"/>
      <c r="F231" s="261"/>
      <c r="G231" s="261"/>
      <c r="H231" s="261">
        <f>G231*3.762</f>
        <v>0</v>
      </c>
      <c r="I231" s="261"/>
      <c r="J231" s="261"/>
      <c r="K231" s="261"/>
      <c r="L231" s="237">
        <f>ROUND('Приложение № 2 2017'!D223*0.95,0)</f>
        <v>0</v>
      </c>
      <c r="M231" s="317">
        <v>0</v>
      </c>
      <c r="N231" s="239"/>
      <c r="P231" s="318"/>
      <c r="Q231" s="349"/>
    </row>
    <row r="232" spans="1:17" s="263" customFormat="1" ht="15" customHeight="1" x14ac:dyDescent="0.3">
      <c r="A232" s="258"/>
      <c r="B232" s="267"/>
      <c r="C232" s="260" t="s">
        <v>104</v>
      </c>
      <c r="D232" s="311" t="s">
        <v>386</v>
      </c>
      <c r="E232" s="261">
        <f>$E$15</f>
        <v>62.26</v>
      </c>
      <c r="F232" s="261">
        <v>1.0900000000000001</v>
      </c>
      <c r="G232" s="261">
        <f t="shared" ref="G232:G241" si="46">E232*F232</f>
        <v>67.86</v>
      </c>
      <c r="H232" s="261">
        <f>(G232+G233)*3.762</f>
        <v>660.19</v>
      </c>
      <c r="I232" s="261"/>
      <c r="J232" s="261">
        <f>L232-K232</f>
        <v>1058.47</v>
      </c>
      <c r="K232" s="261">
        <f>L232/1.18*0.18</f>
        <v>190.53</v>
      </c>
      <c r="L232" s="237">
        <f>ROUND('Приложение № 2 2017'!D224*0.95,0)</f>
        <v>1249</v>
      </c>
      <c r="M232" s="317">
        <v>820</v>
      </c>
      <c r="N232" s="239">
        <f>L232/M232</f>
        <v>1.52</v>
      </c>
      <c r="P232" s="318"/>
      <c r="Q232" s="349"/>
    </row>
    <row r="233" spans="1:17" s="263" customFormat="1" ht="15" customHeight="1" x14ac:dyDescent="0.3">
      <c r="A233" s="258"/>
      <c r="B233" s="267"/>
      <c r="C233" s="260"/>
      <c r="D233" s="311" t="s">
        <v>162</v>
      </c>
      <c r="E233" s="261">
        <f>E227</f>
        <v>98.74</v>
      </c>
      <c r="F233" s="261">
        <v>1.0900000000000001</v>
      </c>
      <c r="G233" s="261">
        <f t="shared" si="46"/>
        <v>107.63</v>
      </c>
      <c r="H233" s="261"/>
      <c r="I233" s="261"/>
      <c r="J233" s="261"/>
      <c r="K233" s="261"/>
      <c r="L233" s="237">
        <f>ROUND('Приложение № 2 2017'!D225*0.95,0)</f>
        <v>0</v>
      </c>
      <c r="M233" s="317">
        <v>0</v>
      </c>
      <c r="N233" s="239"/>
      <c r="P233" s="318"/>
      <c r="Q233" s="349"/>
    </row>
    <row r="234" spans="1:17" ht="31.2" x14ac:dyDescent="0.3">
      <c r="A234" s="240" t="s">
        <v>45</v>
      </c>
      <c r="B234" s="248" t="s">
        <v>105</v>
      </c>
      <c r="C234" s="242" t="s">
        <v>106</v>
      </c>
      <c r="D234" s="247" t="s">
        <v>386</v>
      </c>
      <c r="E234" s="243">
        <f t="shared" ref="E234:E241" si="47">$E$15</f>
        <v>62.26</v>
      </c>
      <c r="F234" s="243">
        <v>0.94</v>
      </c>
      <c r="G234" s="243">
        <f t="shared" si="46"/>
        <v>58.52</v>
      </c>
      <c r="H234" s="243">
        <f t="shared" ref="H234:H265" si="48">G234*3.762</f>
        <v>220.15</v>
      </c>
      <c r="I234" s="243"/>
      <c r="J234" s="243">
        <f t="shared" ref="J234:J241" si="49">L234-K234</f>
        <v>398.31</v>
      </c>
      <c r="K234" s="243">
        <f t="shared" ref="K234:K241" si="50">L234/1.18*0.18</f>
        <v>71.69</v>
      </c>
      <c r="L234" s="237">
        <f>ROUND('Приложение № 2 2017'!D226*0.95,0)</f>
        <v>470</v>
      </c>
      <c r="M234" s="345">
        <v>275</v>
      </c>
      <c r="N234" s="239">
        <f t="shared" ref="N234:N241" si="51">L234/M234</f>
        <v>1.71</v>
      </c>
      <c r="P234" s="307"/>
      <c r="Q234" s="239"/>
    </row>
    <row r="235" spans="1:17" s="263" customFormat="1" ht="31.2" x14ac:dyDescent="0.3">
      <c r="A235" s="258" t="s">
        <v>246</v>
      </c>
      <c r="B235" s="259" t="s">
        <v>245</v>
      </c>
      <c r="C235" s="260" t="s">
        <v>106</v>
      </c>
      <c r="D235" s="311" t="s">
        <v>386</v>
      </c>
      <c r="E235" s="261">
        <f t="shared" si="47"/>
        <v>62.26</v>
      </c>
      <c r="F235" s="261">
        <v>1.1299999999999999</v>
      </c>
      <c r="G235" s="261">
        <f t="shared" si="46"/>
        <v>70.349999999999994</v>
      </c>
      <c r="H235" s="261">
        <f t="shared" si="48"/>
        <v>264.66000000000003</v>
      </c>
      <c r="I235" s="261"/>
      <c r="J235" s="261">
        <f t="shared" si="49"/>
        <v>478.81</v>
      </c>
      <c r="K235" s="261">
        <f t="shared" si="50"/>
        <v>86.19</v>
      </c>
      <c r="L235" s="237">
        <f>ROUND('Приложение № 2 2017'!D227*0.95,0)</f>
        <v>565</v>
      </c>
      <c r="M235" s="317">
        <v>330</v>
      </c>
      <c r="N235" s="239">
        <f t="shared" si="51"/>
        <v>1.71</v>
      </c>
      <c r="P235" s="318"/>
      <c r="Q235" s="349"/>
    </row>
    <row r="236" spans="1:17" ht="31.2" x14ac:dyDescent="0.3">
      <c r="A236" s="240" t="s">
        <v>907</v>
      </c>
      <c r="B236" s="248" t="s">
        <v>107</v>
      </c>
      <c r="C236" s="242" t="s">
        <v>391</v>
      </c>
      <c r="D236" s="247" t="s">
        <v>386</v>
      </c>
      <c r="E236" s="243">
        <f t="shared" si="47"/>
        <v>62.26</v>
      </c>
      <c r="F236" s="243">
        <v>1.3</v>
      </c>
      <c r="G236" s="243">
        <f t="shared" si="46"/>
        <v>80.94</v>
      </c>
      <c r="H236" s="243">
        <f t="shared" si="48"/>
        <v>304.5</v>
      </c>
      <c r="I236" s="243"/>
      <c r="J236" s="243">
        <f t="shared" si="49"/>
        <v>547.46</v>
      </c>
      <c r="K236" s="243">
        <f t="shared" si="50"/>
        <v>98.54</v>
      </c>
      <c r="L236" s="237">
        <f>ROUND('Приложение № 2 2017'!D228*0.95,0)</f>
        <v>646</v>
      </c>
      <c r="M236" s="345">
        <v>375</v>
      </c>
      <c r="N236" s="239">
        <f t="shared" si="51"/>
        <v>1.72</v>
      </c>
      <c r="P236" s="307"/>
      <c r="Q236" s="239"/>
    </row>
    <row r="237" spans="1:17" s="263" customFormat="1" ht="31.2" x14ac:dyDescent="0.3">
      <c r="A237" s="258" t="s">
        <v>249</v>
      </c>
      <c r="B237" s="259" t="s">
        <v>248</v>
      </c>
      <c r="C237" s="260" t="s">
        <v>391</v>
      </c>
      <c r="D237" s="311" t="s">
        <v>386</v>
      </c>
      <c r="E237" s="261">
        <f t="shared" si="47"/>
        <v>62.26</v>
      </c>
      <c r="F237" s="261">
        <v>1.56</v>
      </c>
      <c r="G237" s="261">
        <f t="shared" si="46"/>
        <v>97.13</v>
      </c>
      <c r="H237" s="261">
        <f t="shared" si="48"/>
        <v>365.4</v>
      </c>
      <c r="I237" s="261"/>
      <c r="J237" s="261">
        <f t="shared" si="49"/>
        <v>660.17</v>
      </c>
      <c r="K237" s="261">
        <f t="shared" si="50"/>
        <v>118.83</v>
      </c>
      <c r="L237" s="237">
        <f>ROUND('Приложение № 2 2017'!D229*0.95,0)</f>
        <v>779</v>
      </c>
      <c r="M237" s="317">
        <v>455</v>
      </c>
      <c r="N237" s="239">
        <f t="shared" si="51"/>
        <v>1.71</v>
      </c>
      <c r="P237" s="318"/>
      <c r="Q237" s="349"/>
    </row>
    <row r="238" spans="1:17" ht="46.8" x14ac:dyDescent="0.3">
      <c r="A238" s="240" t="s">
        <v>73</v>
      </c>
      <c r="B238" s="248" t="s">
        <v>116</v>
      </c>
      <c r="C238" s="242" t="s">
        <v>115</v>
      </c>
      <c r="D238" s="247" t="s">
        <v>386</v>
      </c>
      <c r="E238" s="243">
        <f t="shared" si="47"/>
        <v>62.26</v>
      </c>
      <c r="F238" s="243">
        <v>0.33</v>
      </c>
      <c r="G238" s="243">
        <f t="shared" si="46"/>
        <v>20.55</v>
      </c>
      <c r="H238" s="243">
        <f t="shared" si="48"/>
        <v>77.31</v>
      </c>
      <c r="I238" s="243"/>
      <c r="J238" s="243">
        <f t="shared" si="49"/>
        <v>140.68</v>
      </c>
      <c r="K238" s="243">
        <f t="shared" si="50"/>
        <v>25.32</v>
      </c>
      <c r="L238" s="237">
        <f>ROUND('Приложение № 2 2017'!D230*0.95,0)</f>
        <v>166</v>
      </c>
      <c r="M238" s="345">
        <v>95</v>
      </c>
      <c r="N238" s="239">
        <f t="shared" si="51"/>
        <v>1.75</v>
      </c>
      <c r="P238" s="307"/>
      <c r="Q238" s="239"/>
    </row>
    <row r="239" spans="1:17" ht="46.8" x14ac:dyDescent="0.3">
      <c r="A239" s="240" t="s">
        <v>909</v>
      </c>
      <c r="B239" s="248" t="s">
        <v>117</v>
      </c>
      <c r="C239" s="242" t="s">
        <v>391</v>
      </c>
      <c r="D239" s="247" t="s">
        <v>386</v>
      </c>
      <c r="E239" s="243">
        <f t="shared" si="47"/>
        <v>62.26</v>
      </c>
      <c r="F239" s="243">
        <v>0.25</v>
      </c>
      <c r="G239" s="243">
        <f t="shared" si="46"/>
        <v>15.57</v>
      </c>
      <c r="H239" s="243">
        <f t="shared" si="48"/>
        <v>58.57</v>
      </c>
      <c r="I239" s="243"/>
      <c r="J239" s="243">
        <f t="shared" si="49"/>
        <v>105.08</v>
      </c>
      <c r="K239" s="243">
        <f t="shared" si="50"/>
        <v>18.920000000000002</v>
      </c>
      <c r="L239" s="237">
        <f>ROUND('Приложение № 2 2017'!D231*0.95,0)</f>
        <v>124</v>
      </c>
      <c r="M239" s="345">
        <v>75</v>
      </c>
      <c r="N239" s="239">
        <f t="shared" si="51"/>
        <v>1.65</v>
      </c>
      <c r="P239" s="307"/>
    </row>
    <row r="240" spans="1:17" ht="31.2" x14ac:dyDescent="0.3">
      <c r="A240" s="240" t="s">
        <v>911</v>
      </c>
      <c r="B240" s="248" t="s">
        <v>695</v>
      </c>
      <c r="C240" s="242" t="s">
        <v>120</v>
      </c>
      <c r="D240" s="247" t="s">
        <v>386</v>
      </c>
      <c r="E240" s="243">
        <f t="shared" si="47"/>
        <v>62.26</v>
      </c>
      <c r="F240" s="243">
        <v>0.39</v>
      </c>
      <c r="G240" s="243">
        <f t="shared" si="46"/>
        <v>24.28</v>
      </c>
      <c r="H240" s="243">
        <f t="shared" si="48"/>
        <v>91.34</v>
      </c>
      <c r="I240" s="243"/>
      <c r="J240" s="243">
        <f t="shared" si="49"/>
        <v>165.25</v>
      </c>
      <c r="K240" s="243">
        <f t="shared" si="50"/>
        <v>29.75</v>
      </c>
      <c r="L240" s="237">
        <f>ROUND('Приложение № 2 2017'!D232*0.95,0)</f>
        <v>195</v>
      </c>
      <c r="M240" s="345">
        <v>115</v>
      </c>
      <c r="N240" s="239">
        <f t="shared" si="51"/>
        <v>1.7</v>
      </c>
      <c r="P240" s="307"/>
    </row>
    <row r="241" spans="1:16" ht="31.2" x14ac:dyDescent="0.3">
      <c r="A241" s="240" t="s">
        <v>913</v>
      </c>
      <c r="B241" s="248" t="s">
        <v>121</v>
      </c>
      <c r="C241" s="242" t="s">
        <v>391</v>
      </c>
      <c r="D241" s="247" t="s">
        <v>386</v>
      </c>
      <c r="E241" s="243">
        <f t="shared" si="47"/>
        <v>62.26</v>
      </c>
      <c r="F241" s="243">
        <v>0.52</v>
      </c>
      <c r="G241" s="243">
        <f t="shared" si="46"/>
        <v>32.380000000000003</v>
      </c>
      <c r="H241" s="243">
        <f t="shared" si="48"/>
        <v>121.81</v>
      </c>
      <c r="I241" s="243"/>
      <c r="J241" s="243">
        <f t="shared" si="49"/>
        <v>221.19</v>
      </c>
      <c r="K241" s="243">
        <f t="shared" si="50"/>
        <v>39.81</v>
      </c>
      <c r="L241" s="237">
        <f>ROUND('Приложение № 2 2017'!D233*0.95,0)</f>
        <v>261</v>
      </c>
      <c r="M241" s="345">
        <v>150</v>
      </c>
      <c r="N241" s="239">
        <f t="shared" si="51"/>
        <v>1.74</v>
      </c>
      <c r="P241" s="307"/>
    </row>
    <row r="242" spans="1:16" x14ac:dyDescent="0.3">
      <c r="A242" s="240" t="s">
        <v>914</v>
      </c>
      <c r="B242" s="248" t="s">
        <v>174</v>
      </c>
      <c r="C242" s="242"/>
      <c r="D242" s="247"/>
      <c r="E242" s="243"/>
      <c r="F242" s="243"/>
      <c r="G242" s="243"/>
      <c r="H242" s="243">
        <f t="shared" si="48"/>
        <v>0</v>
      </c>
      <c r="I242" s="243"/>
      <c r="J242" s="243"/>
      <c r="K242" s="243"/>
      <c r="L242" s="237">
        <f>ROUND('Приложение № 2 2017'!D234*0.95,0)</f>
        <v>0</v>
      </c>
      <c r="M242" s="345">
        <v>0</v>
      </c>
      <c r="N242" s="239"/>
      <c r="P242" s="307"/>
    </row>
    <row r="243" spans="1:16" x14ac:dyDescent="0.3">
      <c r="A243" s="240" t="s">
        <v>172</v>
      </c>
      <c r="B243" s="306" t="s">
        <v>176</v>
      </c>
      <c r="C243" s="242" t="s">
        <v>432</v>
      </c>
      <c r="D243" s="247" t="s">
        <v>386</v>
      </c>
      <c r="E243" s="243">
        <f>$E$15</f>
        <v>62.26</v>
      </c>
      <c r="F243" s="243">
        <v>1.46</v>
      </c>
      <c r="G243" s="243">
        <f>E243*F243</f>
        <v>90.9</v>
      </c>
      <c r="H243" s="243">
        <f t="shared" si="48"/>
        <v>341.97</v>
      </c>
      <c r="I243" s="243"/>
      <c r="J243" s="243">
        <f>L243-K243</f>
        <v>616.1</v>
      </c>
      <c r="K243" s="243">
        <f>L243/1.18*0.18</f>
        <v>110.9</v>
      </c>
      <c r="L243" s="237">
        <f>ROUND('Приложение № 2 2017'!D235*0.95,0)</f>
        <v>727</v>
      </c>
      <c r="M243" s="345">
        <v>425</v>
      </c>
      <c r="N243" s="239">
        <f>L243/M243</f>
        <v>1.71</v>
      </c>
      <c r="P243" s="307"/>
    </row>
    <row r="244" spans="1:16" ht="15.75" customHeight="1" x14ac:dyDescent="0.3">
      <c r="A244" s="240" t="s">
        <v>177</v>
      </c>
      <c r="B244" s="306" t="s">
        <v>175</v>
      </c>
      <c r="C244" s="242" t="s">
        <v>391</v>
      </c>
      <c r="D244" s="247" t="s">
        <v>386</v>
      </c>
      <c r="E244" s="243">
        <f>$E$15</f>
        <v>62.26</v>
      </c>
      <c r="F244" s="243">
        <v>1.69</v>
      </c>
      <c r="G244" s="243">
        <f>E244*F244</f>
        <v>105.22</v>
      </c>
      <c r="H244" s="243">
        <f t="shared" si="48"/>
        <v>395.84</v>
      </c>
      <c r="I244" s="243"/>
      <c r="J244" s="243">
        <f>L244-K244</f>
        <v>712.71</v>
      </c>
      <c r="K244" s="243">
        <f>L244/1.18*0.18</f>
        <v>128.29</v>
      </c>
      <c r="L244" s="237">
        <f>ROUND('Приложение № 2 2017'!D236*0.95,0)</f>
        <v>841</v>
      </c>
      <c r="M244" s="345">
        <v>490</v>
      </c>
      <c r="N244" s="239">
        <f>L244/M244</f>
        <v>1.72</v>
      </c>
      <c r="P244" s="307"/>
    </row>
    <row r="245" spans="1:16" ht="15.75" customHeight="1" x14ac:dyDescent="0.3">
      <c r="A245" s="240" t="s">
        <v>178</v>
      </c>
      <c r="B245" s="306" t="s">
        <v>341</v>
      </c>
      <c r="C245" s="242" t="s">
        <v>391</v>
      </c>
      <c r="D245" s="247" t="s">
        <v>386</v>
      </c>
      <c r="E245" s="243">
        <f>$E$15</f>
        <v>62.26</v>
      </c>
      <c r="F245" s="243">
        <v>1.85</v>
      </c>
      <c r="G245" s="243">
        <f>E245*F245</f>
        <v>115.18</v>
      </c>
      <c r="H245" s="243">
        <f t="shared" si="48"/>
        <v>433.31</v>
      </c>
      <c r="I245" s="243"/>
      <c r="J245" s="243">
        <f>L245-K245</f>
        <v>781.36</v>
      </c>
      <c r="K245" s="243">
        <f>L245/1.18*0.18</f>
        <v>140.63999999999999</v>
      </c>
      <c r="L245" s="237">
        <f>ROUND('Приложение № 2 2017'!D237*0.95,0)</f>
        <v>922</v>
      </c>
      <c r="M245" s="345">
        <v>535</v>
      </c>
      <c r="N245" s="239">
        <f>L245/M245</f>
        <v>1.72</v>
      </c>
      <c r="P245" s="307"/>
    </row>
    <row r="246" spans="1:16" ht="15.75" customHeight="1" x14ac:dyDescent="0.3">
      <c r="A246" s="240" t="s">
        <v>75</v>
      </c>
      <c r="B246" s="248" t="s">
        <v>181</v>
      </c>
      <c r="C246" s="242"/>
      <c r="D246" s="247"/>
      <c r="E246" s="243"/>
      <c r="F246" s="243"/>
      <c r="G246" s="243"/>
      <c r="H246" s="243">
        <f t="shared" si="48"/>
        <v>0</v>
      </c>
      <c r="I246" s="243"/>
      <c r="J246" s="243"/>
      <c r="K246" s="243"/>
      <c r="L246" s="237">
        <f>ROUND('Приложение № 2 2017'!D238*0.95,0)</f>
        <v>0</v>
      </c>
      <c r="M246" s="345">
        <v>0</v>
      </c>
      <c r="N246" s="239"/>
      <c r="P246" s="307"/>
    </row>
    <row r="247" spans="1:16" x14ac:dyDescent="0.3">
      <c r="A247" s="240" t="s">
        <v>182</v>
      </c>
      <c r="B247" s="306" t="s">
        <v>176</v>
      </c>
      <c r="C247" s="242" t="s">
        <v>432</v>
      </c>
      <c r="D247" s="247" t="s">
        <v>386</v>
      </c>
      <c r="E247" s="243">
        <f>$E$15</f>
        <v>62.26</v>
      </c>
      <c r="F247" s="243">
        <v>0.17</v>
      </c>
      <c r="G247" s="243">
        <f t="shared" ref="G247:G293" si="52">E247*F247</f>
        <v>10.58</v>
      </c>
      <c r="H247" s="243">
        <f t="shared" si="48"/>
        <v>39.799999999999997</v>
      </c>
      <c r="I247" s="243"/>
      <c r="J247" s="243">
        <f t="shared" ref="J247:J293" si="53">L247-K247</f>
        <v>72.88</v>
      </c>
      <c r="K247" s="243">
        <f t="shared" ref="K247:K293" si="54">L247/1.18*0.18</f>
        <v>13.12</v>
      </c>
      <c r="L247" s="237">
        <f>ROUND('Приложение № 2 2017'!D239*0.95,0)</f>
        <v>86</v>
      </c>
      <c r="M247" s="345">
        <v>50</v>
      </c>
      <c r="N247" s="239">
        <f>L247/M247</f>
        <v>1.72</v>
      </c>
      <c r="P247" s="307"/>
    </row>
    <row r="248" spans="1:16" ht="17.25" customHeight="1" x14ac:dyDescent="0.3">
      <c r="A248" s="240" t="s">
        <v>183</v>
      </c>
      <c r="B248" s="306" t="s">
        <v>175</v>
      </c>
      <c r="C248" s="242" t="s">
        <v>391</v>
      </c>
      <c r="D248" s="247" t="s">
        <v>386</v>
      </c>
      <c r="E248" s="243">
        <f>$E$15</f>
        <v>62.26</v>
      </c>
      <c r="F248" s="243">
        <v>0.22</v>
      </c>
      <c r="G248" s="243">
        <f t="shared" si="52"/>
        <v>13.7</v>
      </c>
      <c r="H248" s="243">
        <f t="shared" si="48"/>
        <v>51.54</v>
      </c>
      <c r="I248" s="243"/>
      <c r="J248" s="243">
        <f t="shared" si="53"/>
        <v>92.37</v>
      </c>
      <c r="K248" s="243">
        <f t="shared" si="54"/>
        <v>16.63</v>
      </c>
      <c r="L248" s="237">
        <f>ROUND('Приложение № 2 2017'!D240*0.95,0)</f>
        <v>109</v>
      </c>
      <c r="M248" s="345">
        <v>65</v>
      </c>
      <c r="N248" s="239">
        <f>L248/M248</f>
        <v>1.68</v>
      </c>
      <c r="P248" s="307"/>
    </row>
    <row r="249" spans="1:16" ht="17.25" customHeight="1" x14ac:dyDescent="0.3">
      <c r="A249" s="240" t="s">
        <v>184</v>
      </c>
      <c r="B249" s="306" t="s">
        <v>341</v>
      </c>
      <c r="C249" s="242" t="s">
        <v>391</v>
      </c>
      <c r="D249" s="247" t="s">
        <v>386</v>
      </c>
      <c r="E249" s="243">
        <f>$E$15</f>
        <v>62.26</v>
      </c>
      <c r="F249" s="243">
        <v>0.3</v>
      </c>
      <c r="G249" s="243">
        <f t="shared" si="52"/>
        <v>18.68</v>
      </c>
      <c r="H249" s="243">
        <f t="shared" si="48"/>
        <v>70.27</v>
      </c>
      <c r="I249" s="243"/>
      <c r="J249" s="243">
        <f t="shared" si="53"/>
        <v>124.58</v>
      </c>
      <c r="K249" s="243">
        <f t="shared" si="54"/>
        <v>22.42</v>
      </c>
      <c r="L249" s="237">
        <f>ROUND('Приложение № 2 2017'!D241*0.95,0)</f>
        <v>147</v>
      </c>
      <c r="M249" s="345">
        <v>85</v>
      </c>
      <c r="N249" s="239">
        <f>L249/M249</f>
        <v>1.73</v>
      </c>
      <c r="P249" s="307"/>
    </row>
    <row r="250" spans="1:16" ht="31.2" x14ac:dyDescent="0.3">
      <c r="A250" s="240" t="s">
        <v>876</v>
      </c>
      <c r="B250" s="248" t="s">
        <v>122</v>
      </c>
      <c r="C250" s="242" t="s">
        <v>120</v>
      </c>
      <c r="D250" s="247" t="s">
        <v>386</v>
      </c>
      <c r="E250" s="243">
        <f>$E$15</f>
        <v>62.26</v>
      </c>
      <c r="F250" s="243">
        <v>0.5</v>
      </c>
      <c r="G250" s="243">
        <f t="shared" si="52"/>
        <v>31.13</v>
      </c>
      <c r="H250" s="243">
        <f t="shared" si="48"/>
        <v>117.11</v>
      </c>
      <c r="I250" s="243"/>
      <c r="J250" s="243">
        <f t="shared" si="53"/>
        <v>209.32</v>
      </c>
      <c r="K250" s="243">
        <f t="shared" si="54"/>
        <v>37.68</v>
      </c>
      <c r="L250" s="237">
        <f>ROUND('Приложение № 2 2017'!D242*0.95,0)</f>
        <v>247</v>
      </c>
      <c r="M250" s="345">
        <v>145</v>
      </c>
      <c r="N250" s="239">
        <f>L250/M250</f>
        <v>1.7</v>
      </c>
      <c r="P250" s="307"/>
    </row>
    <row r="251" spans="1:16" ht="31.2" x14ac:dyDescent="0.3">
      <c r="A251" s="240" t="s">
        <v>77</v>
      </c>
      <c r="B251" s="248" t="s">
        <v>123</v>
      </c>
      <c r="C251" s="242" t="s">
        <v>115</v>
      </c>
      <c r="D251" s="247" t="s">
        <v>386</v>
      </c>
      <c r="E251" s="243">
        <f>$E$15</f>
        <v>62.26</v>
      </c>
      <c r="F251" s="243">
        <v>0.32</v>
      </c>
      <c r="G251" s="243">
        <f t="shared" si="52"/>
        <v>19.920000000000002</v>
      </c>
      <c r="H251" s="243">
        <f t="shared" si="48"/>
        <v>74.94</v>
      </c>
      <c r="I251" s="243"/>
      <c r="J251" s="243">
        <f t="shared" si="53"/>
        <v>137.29</v>
      </c>
      <c r="K251" s="243">
        <f t="shared" si="54"/>
        <v>24.71</v>
      </c>
      <c r="L251" s="237">
        <f>ROUND('Приложение № 2 2017'!D243*0.95,0)</f>
        <v>162</v>
      </c>
      <c r="M251" s="345">
        <v>95</v>
      </c>
      <c r="N251" s="239">
        <f>L251/M251</f>
        <v>1.71</v>
      </c>
      <c r="P251" s="307"/>
    </row>
    <row r="252" spans="1:16" s="263" customFormat="1" ht="31.2" x14ac:dyDescent="0.3">
      <c r="A252" s="258" t="s">
        <v>48</v>
      </c>
      <c r="B252" s="259" t="s">
        <v>357</v>
      </c>
      <c r="C252" s="270"/>
      <c r="D252" s="311"/>
      <c r="E252" s="261"/>
      <c r="F252" s="314"/>
      <c r="G252" s="261">
        <f t="shared" si="52"/>
        <v>0</v>
      </c>
      <c r="H252" s="261">
        <f t="shared" si="48"/>
        <v>0</v>
      </c>
      <c r="I252" s="261"/>
      <c r="J252" s="261">
        <f t="shared" si="53"/>
        <v>0</v>
      </c>
      <c r="K252" s="261">
        <f t="shared" si="54"/>
        <v>0</v>
      </c>
      <c r="L252" s="237">
        <f>ROUND('Приложение № 2 2017'!D244*0.95,0)</f>
        <v>0</v>
      </c>
      <c r="M252" s="317">
        <v>0</v>
      </c>
      <c r="N252" s="239"/>
      <c r="P252" s="318"/>
    </row>
    <row r="253" spans="1:16" s="263" customFormat="1" x14ac:dyDescent="0.3">
      <c r="A253" s="271" t="s">
        <v>188</v>
      </c>
      <c r="B253" s="315">
        <v>15</v>
      </c>
      <c r="C253" s="270" t="s">
        <v>432</v>
      </c>
      <c r="D253" s="311" t="s">
        <v>386</v>
      </c>
      <c r="E253" s="261">
        <f>$E$15</f>
        <v>62.26</v>
      </c>
      <c r="F253" s="313">
        <v>0.68</v>
      </c>
      <c r="G253" s="261">
        <f t="shared" si="52"/>
        <v>42.34</v>
      </c>
      <c r="H253" s="261">
        <f t="shared" si="48"/>
        <v>159.28</v>
      </c>
      <c r="I253" s="261"/>
      <c r="J253" s="261">
        <f t="shared" si="53"/>
        <v>285.58999999999997</v>
      </c>
      <c r="K253" s="261">
        <f t="shared" si="54"/>
        <v>51.41</v>
      </c>
      <c r="L253" s="237">
        <f>ROUND('Приложение № 2 2017'!D245*0.95,0)</f>
        <v>337</v>
      </c>
      <c r="M253" s="317">
        <v>195</v>
      </c>
      <c r="N253" s="239">
        <f>L253/M253</f>
        <v>1.73</v>
      </c>
      <c r="P253" s="318"/>
    </row>
    <row r="254" spans="1:16" s="263" customFormat="1" x14ac:dyDescent="0.3">
      <c r="A254" s="271" t="s">
        <v>189</v>
      </c>
      <c r="B254" s="315">
        <v>20</v>
      </c>
      <c r="C254" s="270" t="s">
        <v>391</v>
      </c>
      <c r="D254" s="311" t="s">
        <v>386</v>
      </c>
      <c r="E254" s="261">
        <f>$E$15</f>
        <v>62.26</v>
      </c>
      <c r="F254" s="313">
        <v>0.77</v>
      </c>
      <c r="G254" s="261">
        <f t="shared" si="52"/>
        <v>47.94</v>
      </c>
      <c r="H254" s="261">
        <f t="shared" si="48"/>
        <v>180.35</v>
      </c>
      <c r="I254" s="261"/>
      <c r="J254" s="261">
        <f t="shared" si="53"/>
        <v>326.27</v>
      </c>
      <c r="K254" s="261">
        <f t="shared" si="54"/>
        <v>58.73</v>
      </c>
      <c r="L254" s="237">
        <f>ROUND('Приложение № 2 2017'!D246*0.95,0)</f>
        <v>385</v>
      </c>
      <c r="M254" s="317">
        <v>225</v>
      </c>
      <c r="N254" s="239">
        <f>L254/M254</f>
        <v>1.71</v>
      </c>
      <c r="P254" s="318"/>
    </row>
    <row r="255" spans="1:16" s="263" customFormat="1" x14ac:dyDescent="0.3">
      <c r="A255" s="271" t="s">
        <v>190</v>
      </c>
      <c r="B255" s="315">
        <v>25</v>
      </c>
      <c r="C255" s="270" t="s">
        <v>391</v>
      </c>
      <c r="D255" s="311" t="s">
        <v>386</v>
      </c>
      <c r="E255" s="261">
        <f>$E$15</f>
        <v>62.26</v>
      </c>
      <c r="F255" s="313">
        <v>0.87</v>
      </c>
      <c r="G255" s="261">
        <f t="shared" si="52"/>
        <v>54.17</v>
      </c>
      <c r="H255" s="261">
        <f t="shared" si="48"/>
        <v>203.79</v>
      </c>
      <c r="I255" s="261"/>
      <c r="J255" s="261">
        <f t="shared" si="53"/>
        <v>366.1</v>
      </c>
      <c r="K255" s="261">
        <f t="shared" si="54"/>
        <v>65.900000000000006</v>
      </c>
      <c r="L255" s="237">
        <f>ROUND('Приложение № 2 2017'!D247*0.95,0)</f>
        <v>432</v>
      </c>
      <c r="M255" s="317">
        <v>250</v>
      </c>
      <c r="N255" s="239">
        <f>L255/M255</f>
        <v>1.73</v>
      </c>
      <c r="P255" s="318"/>
    </row>
    <row r="256" spans="1:16" s="263" customFormat="1" x14ac:dyDescent="0.3">
      <c r="A256" s="271" t="s">
        <v>356</v>
      </c>
      <c r="B256" s="315">
        <v>32</v>
      </c>
      <c r="C256" s="270"/>
      <c r="D256" s="311" t="s">
        <v>386</v>
      </c>
      <c r="E256" s="261">
        <f>$E$15</f>
        <v>62.26</v>
      </c>
      <c r="F256" s="313">
        <v>0.9</v>
      </c>
      <c r="G256" s="261">
        <f t="shared" si="52"/>
        <v>56.03</v>
      </c>
      <c r="H256" s="261">
        <f t="shared" si="48"/>
        <v>210.78</v>
      </c>
      <c r="I256" s="261"/>
      <c r="J256" s="261">
        <f t="shared" si="53"/>
        <v>378.81</v>
      </c>
      <c r="K256" s="261">
        <f t="shared" si="54"/>
        <v>68.19</v>
      </c>
      <c r="L256" s="237">
        <f>ROUND('Приложение № 2 2017'!D248*0.95,0)</f>
        <v>447</v>
      </c>
      <c r="M256" s="317">
        <v>260</v>
      </c>
      <c r="N256" s="239">
        <f>L256/M256</f>
        <v>1.72</v>
      </c>
      <c r="P256" s="318"/>
    </row>
    <row r="257" spans="1:16" s="263" customFormat="1" ht="31.2" x14ac:dyDescent="0.3">
      <c r="A257" s="271">
        <v>223</v>
      </c>
      <c r="B257" s="259" t="s">
        <v>359</v>
      </c>
      <c r="C257" s="270"/>
      <c r="D257" s="311"/>
      <c r="E257" s="261"/>
      <c r="F257" s="314"/>
      <c r="G257" s="261">
        <f t="shared" si="52"/>
        <v>0</v>
      </c>
      <c r="H257" s="261">
        <f t="shared" si="48"/>
        <v>0</v>
      </c>
      <c r="I257" s="261"/>
      <c r="J257" s="261">
        <f t="shared" si="53"/>
        <v>0</v>
      </c>
      <c r="K257" s="261">
        <f t="shared" si="54"/>
        <v>0</v>
      </c>
      <c r="L257" s="237">
        <f>ROUND('Приложение № 2 2017'!D249*0.95,0)</f>
        <v>0</v>
      </c>
      <c r="M257" s="317">
        <v>0</v>
      </c>
      <c r="N257" s="239"/>
      <c r="P257" s="318"/>
    </row>
    <row r="258" spans="1:16" s="263" customFormat="1" x14ac:dyDescent="0.3">
      <c r="A258" s="271" t="s">
        <v>191</v>
      </c>
      <c r="B258" s="315">
        <v>15</v>
      </c>
      <c r="C258" s="270" t="s">
        <v>391</v>
      </c>
      <c r="D258" s="311" t="s">
        <v>386</v>
      </c>
      <c r="E258" s="261">
        <f>$E$15</f>
        <v>62.26</v>
      </c>
      <c r="F258" s="313">
        <v>1.18</v>
      </c>
      <c r="G258" s="261">
        <f t="shared" si="52"/>
        <v>73.47</v>
      </c>
      <c r="H258" s="261">
        <f t="shared" si="48"/>
        <v>276.39</v>
      </c>
      <c r="I258" s="261"/>
      <c r="J258" s="261">
        <f t="shared" si="53"/>
        <v>499.15</v>
      </c>
      <c r="K258" s="261">
        <f t="shared" si="54"/>
        <v>89.85</v>
      </c>
      <c r="L258" s="237">
        <f>ROUND('Приложение № 2 2017'!D250*0.95,0)</f>
        <v>589</v>
      </c>
      <c r="M258" s="317">
        <v>340</v>
      </c>
      <c r="N258" s="239">
        <f>L258/M258</f>
        <v>1.73</v>
      </c>
      <c r="P258" s="318"/>
    </row>
    <row r="259" spans="1:16" s="263" customFormat="1" x14ac:dyDescent="0.3">
      <c r="A259" s="271" t="s">
        <v>192</v>
      </c>
      <c r="B259" s="315">
        <v>20</v>
      </c>
      <c r="C259" s="270" t="s">
        <v>391</v>
      </c>
      <c r="D259" s="311" t="s">
        <v>386</v>
      </c>
      <c r="E259" s="261">
        <f>$E$15</f>
        <v>62.26</v>
      </c>
      <c r="F259" s="313">
        <v>1.36</v>
      </c>
      <c r="G259" s="261">
        <f t="shared" si="52"/>
        <v>84.67</v>
      </c>
      <c r="H259" s="261">
        <f t="shared" si="48"/>
        <v>318.52999999999997</v>
      </c>
      <c r="I259" s="261"/>
      <c r="J259" s="261">
        <f t="shared" si="53"/>
        <v>575.41999999999996</v>
      </c>
      <c r="K259" s="261">
        <f t="shared" si="54"/>
        <v>103.58</v>
      </c>
      <c r="L259" s="237">
        <f>ROUND('Приложение № 2 2017'!D251*0.95,0)</f>
        <v>679</v>
      </c>
      <c r="M259" s="317">
        <v>395</v>
      </c>
      <c r="N259" s="239">
        <f>L259/M259</f>
        <v>1.72</v>
      </c>
      <c r="P259" s="318"/>
    </row>
    <row r="260" spans="1:16" s="263" customFormat="1" x14ac:dyDescent="0.3">
      <c r="A260" s="271" t="s">
        <v>193</v>
      </c>
      <c r="B260" s="315">
        <v>25</v>
      </c>
      <c r="C260" s="270" t="s">
        <v>391</v>
      </c>
      <c r="D260" s="311" t="s">
        <v>386</v>
      </c>
      <c r="E260" s="261">
        <f>$E$15</f>
        <v>62.26</v>
      </c>
      <c r="F260" s="313">
        <v>1.4</v>
      </c>
      <c r="G260" s="261">
        <f t="shared" si="52"/>
        <v>87.16</v>
      </c>
      <c r="H260" s="261">
        <f t="shared" si="48"/>
        <v>327.9</v>
      </c>
      <c r="I260" s="261"/>
      <c r="J260" s="261">
        <f t="shared" si="53"/>
        <v>591.53</v>
      </c>
      <c r="K260" s="261">
        <f t="shared" si="54"/>
        <v>106.47</v>
      </c>
      <c r="L260" s="237">
        <f>ROUND('Приложение № 2 2017'!D252*0.95,0)</f>
        <v>698</v>
      </c>
      <c r="M260" s="317">
        <v>405</v>
      </c>
      <c r="N260" s="239">
        <f>L260/M260</f>
        <v>1.72</v>
      </c>
      <c r="P260" s="318"/>
    </row>
    <row r="261" spans="1:16" s="263" customFormat="1" x14ac:dyDescent="0.3">
      <c r="A261" s="271" t="s">
        <v>360</v>
      </c>
      <c r="B261" s="315">
        <v>32</v>
      </c>
      <c r="C261" s="270" t="s">
        <v>391</v>
      </c>
      <c r="D261" s="311" t="s">
        <v>386</v>
      </c>
      <c r="E261" s="261">
        <f>$E$15</f>
        <v>62.26</v>
      </c>
      <c r="F261" s="313">
        <v>1.65</v>
      </c>
      <c r="G261" s="261">
        <f t="shared" si="52"/>
        <v>102.73</v>
      </c>
      <c r="H261" s="261">
        <f t="shared" si="48"/>
        <v>386.47</v>
      </c>
      <c r="I261" s="261"/>
      <c r="J261" s="261">
        <f t="shared" si="53"/>
        <v>696.61</v>
      </c>
      <c r="K261" s="261">
        <f t="shared" si="54"/>
        <v>125.39</v>
      </c>
      <c r="L261" s="237">
        <f>ROUND('Приложение № 2 2017'!D253*0.95,0)</f>
        <v>822</v>
      </c>
      <c r="M261" s="317">
        <v>480</v>
      </c>
      <c r="N261" s="239">
        <f>L261/M261</f>
        <v>1.71</v>
      </c>
      <c r="P261" s="318"/>
    </row>
    <row r="262" spans="1:16" s="263" customFormat="1" x14ac:dyDescent="0.3">
      <c r="A262" s="271" t="s">
        <v>361</v>
      </c>
      <c r="B262" s="315" t="s">
        <v>362</v>
      </c>
      <c r="C262" s="270" t="s">
        <v>391</v>
      </c>
      <c r="D262" s="311" t="s">
        <v>386</v>
      </c>
      <c r="E262" s="261">
        <f>$E$15</f>
        <v>62.26</v>
      </c>
      <c r="F262" s="313">
        <v>2.17</v>
      </c>
      <c r="G262" s="261">
        <f t="shared" si="52"/>
        <v>135.1</v>
      </c>
      <c r="H262" s="261">
        <f t="shared" si="48"/>
        <v>508.25</v>
      </c>
      <c r="I262" s="261"/>
      <c r="J262" s="261">
        <f t="shared" si="53"/>
        <v>917.8</v>
      </c>
      <c r="K262" s="261">
        <f t="shared" si="54"/>
        <v>165.2</v>
      </c>
      <c r="L262" s="237">
        <f>ROUND('Приложение № 2 2017'!D254*0.95,0)</f>
        <v>1083</v>
      </c>
      <c r="M262" s="317">
        <v>630</v>
      </c>
      <c r="N262" s="239">
        <f>L262/M262</f>
        <v>1.72</v>
      </c>
      <c r="P262" s="318"/>
    </row>
    <row r="263" spans="1:16" ht="31.2" x14ac:dyDescent="0.3">
      <c r="A263" s="272">
        <v>224</v>
      </c>
      <c r="B263" s="248" t="s">
        <v>297</v>
      </c>
      <c r="C263" s="249"/>
      <c r="D263" s="247"/>
      <c r="E263" s="243"/>
      <c r="F263" s="316"/>
      <c r="G263" s="243">
        <f t="shared" si="52"/>
        <v>0</v>
      </c>
      <c r="H263" s="243">
        <f t="shared" si="48"/>
        <v>0</v>
      </c>
      <c r="I263" s="243"/>
      <c r="J263" s="243">
        <f t="shared" si="53"/>
        <v>0</v>
      </c>
      <c r="K263" s="243">
        <f t="shared" si="54"/>
        <v>0</v>
      </c>
      <c r="L263" s="237">
        <f>ROUND('Приложение № 2 2017'!D255*0.95,0)</f>
        <v>0</v>
      </c>
      <c r="M263" s="345">
        <v>0</v>
      </c>
      <c r="N263" s="239"/>
      <c r="P263" s="307"/>
    </row>
    <row r="264" spans="1:16" ht="31.2" x14ac:dyDescent="0.3">
      <c r="A264" s="272" t="s">
        <v>194</v>
      </c>
      <c r="B264" s="306">
        <v>15</v>
      </c>
      <c r="C264" s="268" t="s">
        <v>124</v>
      </c>
      <c r="D264" s="247" t="s">
        <v>386</v>
      </c>
      <c r="E264" s="243">
        <f>$E$15</f>
        <v>62.26</v>
      </c>
      <c r="F264" s="303">
        <v>0.43</v>
      </c>
      <c r="G264" s="243">
        <f t="shared" si="52"/>
        <v>26.77</v>
      </c>
      <c r="H264" s="243">
        <f t="shared" si="48"/>
        <v>100.71</v>
      </c>
      <c r="I264" s="243"/>
      <c r="J264" s="243">
        <f t="shared" si="53"/>
        <v>181.36</v>
      </c>
      <c r="K264" s="243">
        <f t="shared" si="54"/>
        <v>32.64</v>
      </c>
      <c r="L264" s="237">
        <f>ROUND('Приложение № 2 2017'!D256*0.95,0)</f>
        <v>214</v>
      </c>
      <c r="M264" s="345">
        <v>125</v>
      </c>
      <c r="N264" s="239">
        <f>L264/M264</f>
        <v>1.71</v>
      </c>
      <c r="P264" s="307"/>
    </row>
    <row r="265" spans="1:16" x14ac:dyDescent="0.3">
      <c r="A265" s="272" t="s">
        <v>195</v>
      </c>
      <c r="B265" s="306">
        <v>20</v>
      </c>
      <c r="C265" s="249" t="s">
        <v>391</v>
      </c>
      <c r="D265" s="247" t="s">
        <v>386</v>
      </c>
      <c r="E265" s="243">
        <f>$E$15</f>
        <v>62.26</v>
      </c>
      <c r="F265" s="303">
        <v>0.47</v>
      </c>
      <c r="G265" s="243">
        <f t="shared" si="52"/>
        <v>29.26</v>
      </c>
      <c r="H265" s="243">
        <f t="shared" si="48"/>
        <v>110.08</v>
      </c>
      <c r="I265" s="243"/>
      <c r="J265" s="243">
        <f t="shared" si="53"/>
        <v>197.46</v>
      </c>
      <c r="K265" s="243">
        <f t="shared" si="54"/>
        <v>35.54</v>
      </c>
      <c r="L265" s="237">
        <f>ROUND('Приложение № 2 2017'!D257*0.95,0)</f>
        <v>233</v>
      </c>
      <c r="M265" s="345">
        <v>135</v>
      </c>
      <c r="N265" s="239">
        <f>L265/M265</f>
        <v>1.73</v>
      </c>
      <c r="P265" s="307"/>
    </row>
    <row r="266" spans="1:16" x14ac:dyDescent="0.3">
      <c r="A266" s="272" t="s">
        <v>196</v>
      </c>
      <c r="B266" s="306">
        <v>25</v>
      </c>
      <c r="C266" s="249" t="s">
        <v>391</v>
      </c>
      <c r="D266" s="247" t="s">
        <v>386</v>
      </c>
      <c r="E266" s="243">
        <f>$E$15</f>
        <v>62.26</v>
      </c>
      <c r="F266" s="303">
        <v>0.53</v>
      </c>
      <c r="G266" s="243">
        <f t="shared" si="52"/>
        <v>33</v>
      </c>
      <c r="H266" s="243">
        <f t="shared" ref="H266:H293" si="55">G266*3.762</f>
        <v>124.15</v>
      </c>
      <c r="I266" s="243"/>
      <c r="J266" s="243">
        <f t="shared" si="53"/>
        <v>225.42</v>
      </c>
      <c r="K266" s="243">
        <f t="shared" si="54"/>
        <v>40.58</v>
      </c>
      <c r="L266" s="237">
        <f>ROUND('Приложение № 2 2017'!D258*0.95,0)</f>
        <v>266</v>
      </c>
      <c r="M266" s="345">
        <v>155</v>
      </c>
      <c r="N266" s="239">
        <f>L266/M266</f>
        <v>1.72</v>
      </c>
      <c r="P266" s="307"/>
    </row>
    <row r="267" spans="1:16" ht="31.2" x14ac:dyDescent="0.3">
      <c r="A267" s="272">
        <v>225</v>
      </c>
      <c r="B267" s="248" t="s">
        <v>298</v>
      </c>
      <c r="C267" s="249"/>
      <c r="D267" s="247"/>
      <c r="E267" s="243"/>
      <c r="F267" s="316"/>
      <c r="G267" s="243">
        <f t="shared" si="52"/>
        <v>0</v>
      </c>
      <c r="H267" s="243">
        <f t="shared" si="55"/>
        <v>0</v>
      </c>
      <c r="I267" s="243"/>
      <c r="J267" s="243">
        <f t="shared" si="53"/>
        <v>0</v>
      </c>
      <c r="K267" s="243">
        <f t="shared" si="54"/>
        <v>0</v>
      </c>
      <c r="L267" s="237">
        <f>ROUND('Приложение № 2 2017'!D259*0.95,0)</f>
        <v>0</v>
      </c>
      <c r="M267" s="345">
        <v>0</v>
      </c>
      <c r="N267" s="239"/>
      <c r="P267" s="307"/>
    </row>
    <row r="268" spans="1:16" ht="46.8" x14ac:dyDescent="0.3">
      <c r="A268" s="272" t="s">
        <v>197</v>
      </c>
      <c r="B268" s="306">
        <v>15</v>
      </c>
      <c r="C268" s="268" t="s">
        <v>125</v>
      </c>
      <c r="D268" s="247" t="s">
        <v>386</v>
      </c>
      <c r="E268" s="243">
        <f>$E$15</f>
        <v>62.26</v>
      </c>
      <c r="F268" s="303">
        <v>0.52</v>
      </c>
      <c r="G268" s="243">
        <f t="shared" si="52"/>
        <v>32.380000000000003</v>
      </c>
      <c r="H268" s="243">
        <f t="shared" si="55"/>
        <v>121.81</v>
      </c>
      <c r="I268" s="243"/>
      <c r="J268" s="243">
        <f t="shared" si="53"/>
        <v>221.19</v>
      </c>
      <c r="K268" s="243">
        <f t="shared" si="54"/>
        <v>39.81</v>
      </c>
      <c r="L268" s="237">
        <f>ROUND('Приложение № 2 2017'!D260*0.95,0)</f>
        <v>261</v>
      </c>
      <c r="M268" s="345">
        <v>150</v>
      </c>
      <c r="N268" s="239">
        <f>L268/M268</f>
        <v>1.74</v>
      </c>
      <c r="P268" s="307"/>
    </row>
    <row r="269" spans="1:16" x14ac:dyDescent="0.3">
      <c r="A269" s="272" t="s">
        <v>198</v>
      </c>
      <c r="B269" s="306">
        <v>20</v>
      </c>
      <c r="C269" s="249" t="s">
        <v>391</v>
      </c>
      <c r="D269" s="247" t="s">
        <v>386</v>
      </c>
      <c r="E269" s="243">
        <f>$E$15</f>
        <v>62.26</v>
      </c>
      <c r="F269" s="303">
        <v>0.6</v>
      </c>
      <c r="G269" s="243">
        <f t="shared" si="52"/>
        <v>37.36</v>
      </c>
      <c r="H269" s="243">
        <f t="shared" si="55"/>
        <v>140.55000000000001</v>
      </c>
      <c r="I269" s="243"/>
      <c r="J269" s="243">
        <f t="shared" si="53"/>
        <v>253.39</v>
      </c>
      <c r="K269" s="243">
        <f t="shared" si="54"/>
        <v>45.61</v>
      </c>
      <c r="L269" s="237">
        <f>ROUND('Приложение № 2 2017'!D261*0.95,0)</f>
        <v>299</v>
      </c>
      <c r="M269" s="345">
        <v>175</v>
      </c>
      <c r="N269" s="239">
        <f>L269/M269</f>
        <v>1.71</v>
      </c>
      <c r="P269" s="307"/>
    </row>
    <row r="270" spans="1:16" x14ac:dyDescent="0.3">
      <c r="A270" s="272" t="s">
        <v>199</v>
      </c>
      <c r="B270" s="306">
        <v>25</v>
      </c>
      <c r="C270" s="249" t="s">
        <v>391</v>
      </c>
      <c r="D270" s="247" t="s">
        <v>386</v>
      </c>
      <c r="E270" s="243">
        <f>$E$15</f>
        <v>62.26</v>
      </c>
      <c r="F270" s="303">
        <v>0.7</v>
      </c>
      <c r="G270" s="243">
        <f t="shared" si="52"/>
        <v>43.58</v>
      </c>
      <c r="H270" s="243">
        <f t="shared" si="55"/>
        <v>163.95</v>
      </c>
      <c r="I270" s="243"/>
      <c r="J270" s="243">
        <f t="shared" si="53"/>
        <v>294.07</v>
      </c>
      <c r="K270" s="243">
        <f t="shared" si="54"/>
        <v>52.93</v>
      </c>
      <c r="L270" s="237">
        <f>ROUND('Приложение № 2 2017'!D262*0.95,0)</f>
        <v>347</v>
      </c>
      <c r="M270" s="345">
        <v>205</v>
      </c>
      <c r="N270" s="239">
        <f>L270/M270</f>
        <v>1.69</v>
      </c>
      <c r="P270" s="307"/>
    </row>
    <row r="271" spans="1:16" ht="46.8" x14ac:dyDescent="0.3">
      <c r="A271" s="240" t="s">
        <v>79</v>
      </c>
      <c r="B271" s="241" t="s">
        <v>669</v>
      </c>
      <c r="C271" s="249" t="s">
        <v>408</v>
      </c>
      <c r="D271" s="247" t="s">
        <v>386</v>
      </c>
      <c r="E271" s="243">
        <f>$E$15</f>
        <v>62.26</v>
      </c>
      <c r="F271" s="303">
        <v>0.35</v>
      </c>
      <c r="G271" s="243">
        <f t="shared" si="52"/>
        <v>21.79</v>
      </c>
      <c r="H271" s="243">
        <f t="shared" si="55"/>
        <v>81.97</v>
      </c>
      <c r="I271" s="243"/>
      <c r="J271" s="243">
        <f t="shared" si="53"/>
        <v>149.15</v>
      </c>
      <c r="K271" s="243">
        <f t="shared" si="54"/>
        <v>26.85</v>
      </c>
      <c r="L271" s="237">
        <f>ROUND('Приложение № 2 2017'!D263*0.95,0)</f>
        <v>176</v>
      </c>
      <c r="M271" s="345">
        <v>100</v>
      </c>
      <c r="N271" s="239">
        <f>L271/M271</f>
        <v>1.76</v>
      </c>
      <c r="P271" s="307"/>
    </row>
    <row r="272" spans="1:16" ht="46.8" x14ac:dyDescent="0.3">
      <c r="A272" s="240" t="s">
        <v>81</v>
      </c>
      <c r="B272" s="248" t="s">
        <v>668</v>
      </c>
      <c r="C272" s="249" t="s">
        <v>391</v>
      </c>
      <c r="D272" s="247" t="s">
        <v>386</v>
      </c>
      <c r="E272" s="243">
        <f>$E$15</f>
        <v>62.26</v>
      </c>
      <c r="F272" s="303">
        <v>0.4</v>
      </c>
      <c r="G272" s="243">
        <f t="shared" si="52"/>
        <v>24.9</v>
      </c>
      <c r="H272" s="243">
        <f t="shared" si="55"/>
        <v>93.67</v>
      </c>
      <c r="I272" s="243"/>
      <c r="J272" s="243">
        <f t="shared" si="53"/>
        <v>169.49</v>
      </c>
      <c r="K272" s="243">
        <f t="shared" si="54"/>
        <v>30.51</v>
      </c>
      <c r="L272" s="237">
        <f>ROUND('Приложение № 2 2017'!D264*0.95,0)</f>
        <v>200</v>
      </c>
      <c r="M272" s="345">
        <v>115</v>
      </c>
      <c r="N272" s="239">
        <f>L272/M272</f>
        <v>1.74</v>
      </c>
      <c r="P272" s="307"/>
    </row>
    <row r="273" spans="1:16" ht="46.8" x14ac:dyDescent="0.3">
      <c r="A273" s="240" t="s">
        <v>83</v>
      </c>
      <c r="B273" s="248" t="s">
        <v>126</v>
      </c>
      <c r="C273" s="249" t="s">
        <v>408</v>
      </c>
      <c r="D273" s="247"/>
      <c r="E273" s="243"/>
      <c r="F273" s="316"/>
      <c r="G273" s="243">
        <f t="shared" si="52"/>
        <v>0</v>
      </c>
      <c r="H273" s="243">
        <f t="shared" si="55"/>
        <v>0</v>
      </c>
      <c r="I273" s="243"/>
      <c r="J273" s="243">
        <f t="shared" si="53"/>
        <v>0</v>
      </c>
      <c r="K273" s="243">
        <f t="shared" si="54"/>
        <v>0</v>
      </c>
      <c r="L273" s="237">
        <f>ROUND('Приложение № 2 2017'!D265*0.95,0)</f>
        <v>0</v>
      </c>
      <c r="M273" s="345">
        <v>0</v>
      </c>
      <c r="N273" s="239"/>
      <c r="P273" s="307"/>
    </row>
    <row r="274" spans="1:16" x14ac:dyDescent="0.3">
      <c r="A274" s="240" t="s">
        <v>200</v>
      </c>
      <c r="B274" s="306">
        <v>15</v>
      </c>
      <c r="C274" s="249" t="s">
        <v>391</v>
      </c>
      <c r="D274" s="247" t="s">
        <v>386</v>
      </c>
      <c r="E274" s="243">
        <f>$E$15</f>
        <v>62.26</v>
      </c>
      <c r="F274" s="303">
        <v>0.48</v>
      </c>
      <c r="G274" s="243">
        <f t="shared" si="52"/>
        <v>29.88</v>
      </c>
      <c r="H274" s="243">
        <f t="shared" si="55"/>
        <v>112.41</v>
      </c>
      <c r="I274" s="243"/>
      <c r="J274" s="243">
        <f t="shared" si="53"/>
        <v>201.69</v>
      </c>
      <c r="K274" s="243">
        <f t="shared" si="54"/>
        <v>36.31</v>
      </c>
      <c r="L274" s="237">
        <f>ROUND('Приложение № 2 2017'!D266*0.95,0)</f>
        <v>238</v>
      </c>
      <c r="M274" s="345">
        <v>140</v>
      </c>
      <c r="N274" s="239">
        <f>L274/M274</f>
        <v>1.7</v>
      </c>
      <c r="P274" s="307"/>
    </row>
    <row r="275" spans="1:16" x14ac:dyDescent="0.3">
      <c r="A275" s="240" t="s">
        <v>201</v>
      </c>
      <c r="B275" s="306">
        <v>20</v>
      </c>
      <c r="C275" s="249" t="s">
        <v>391</v>
      </c>
      <c r="D275" s="247" t="s">
        <v>386</v>
      </c>
      <c r="E275" s="243">
        <f>$E$15</f>
        <v>62.26</v>
      </c>
      <c r="F275" s="303">
        <v>0.52</v>
      </c>
      <c r="G275" s="243">
        <f t="shared" si="52"/>
        <v>32.380000000000003</v>
      </c>
      <c r="H275" s="243">
        <f t="shared" si="55"/>
        <v>121.81</v>
      </c>
      <c r="I275" s="243"/>
      <c r="J275" s="243">
        <f t="shared" si="53"/>
        <v>221.19</v>
      </c>
      <c r="K275" s="243">
        <f t="shared" si="54"/>
        <v>39.81</v>
      </c>
      <c r="L275" s="237">
        <f>ROUND('Приложение № 2 2017'!D267*0.95,0)</f>
        <v>261</v>
      </c>
      <c r="M275" s="345">
        <v>150</v>
      </c>
      <c r="N275" s="239">
        <f>L275/M275</f>
        <v>1.74</v>
      </c>
      <c r="P275" s="307"/>
    </row>
    <row r="276" spans="1:16" x14ac:dyDescent="0.3">
      <c r="A276" s="240" t="s">
        <v>202</v>
      </c>
      <c r="B276" s="306">
        <v>25</v>
      </c>
      <c r="C276" s="249" t="s">
        <v>391</v>
      </c>
      <c r="D276" s="247" t="s">
        <v>386</v>
      </c>
      <c r="E276" s="243">
        <f>$E$15</f>
        <v>62.26</v>
      </c>
      <c r="F276" s="303">
        <v>0.55000000000000004</v>
      </c>
      <c r="G276" s="243">
        <f t="shared" si="52"/>
        <v>34.24</v>
      </c>
      <c r="H276" s="243">
        <f t="shared" si="55"/>
        <v>128.81</v>
      </c>
      <c r="I276" s="243"/>
      <c r="J276" s="243">
        <f t="shared" si="53"/>
        <v>233.9</v>
      </c>
      <c r="K276" s="243">
        <f t="shared" si="54"/>
        <v>42.1</v>
      </c>
      <c r="L276" s="237">
        <f>ROUND('Приложение № 2 2017'!D268*0.95,0)</f>
        <v>276</v>
      </c>
      <c r="M276" s="345">
        <v>160</v>
      </c>
      <c r="N276" s="239">
        <f>L276/M276</f>
        <v>1.73</v>
      </c>
      <c r="P276" s="307"/>
    </row>
    <row r="277" spans="1:16" ht="62.4" x14ac:dyDescent="0.3">
      <c r="A277" s="240" t="s">
        <v>884</v>
      </c>
      <c r="B277" s="248" t="s">
        <v>160</v>
      </c>
      <c r="C277" s="249"/>
      <c r="D277" s="247"/>
      <c r="E277" s="243"/>
      <c r="F277" s="316"/>
      <c r="G277" s="243">
        <f t="shared" si="52"/>
        <v>0</v>
      </c>
      <c r="H277" s="243">
        <f t="shared" si="55"/>
        <v>0</v>
      </c>
      <c r="I277" s="243"/>
      <c r="J277" s="243">
        <f t="shared" si="53"/>
        <v>0</v>
      </c>
      <c r="K277" s="243">
        <f t="shared" si="54"/>
        <v>0</v>
      </c>
      <c r="L277" s="237">
        <f>ROUND('Приложение № 2 2017'!D269*0.95,0)</f>
        <v>0</v>
      </c>
      <c r="M277" s="345">
        <v>0</v>
      </c>
      <c r="N277" s="239"/>
      <c r="P277" s="307"/>
    </row>
    <row r="278" spans="1:16" x14ac:dyDescent="0.3">
      <c r="A278" s="240" t="s">
        <v>203</v>
      </c>
      <c r="B278" s="306">
        <v>15</v>
      </c>
      <c r="C278" s="249" t="s">
        <v>391</v>
      </c>
      <c r="D278" s="247" t="s">
        <v>386</v>
      </c>
      <c r="E278" s="243">
        <f t="shared" ref="E278:E284" si="56">$E$15</f>
        <v>62.26</v>
      </c>
      <c r="F278" s="303">
        <v>0.53</v>
      </c>
      <c r="G278" s="243">
        <f t="shared" si="52"/>
        <v>33</v>
      </c>
      <c r="H278" s="243">
        <f t="shared" si="55"/>
        <v>124.15</v>
      </c>
      <c r="I278" s="243"/>
      <c r="J278" s="243">
        <f t="shared" si="53"/>
        <v>225.42</v>
      </c>
      <c r="K278" s="243">
        <f t="shared" si="54"/>
        <v>40.58</v>
      </c>
      <c r="L278" s="237">
        <f>ROUND('Приложение № 2 2017'!D270*0.95,0)</f>
        <v>266</v>
      </c>
      <c r="M278" s="345">
        <v>155</v>
      </c>
      <c r="N278" s="239">
        <f t="shared" ref="N278:N284" si="57">L278/M278</f>
        <v>1.72</v>
      </c>
      <c r="P278" s="307"/>
    </row>
    <row r="279" spans="1:16" x14ac:dyDescent="0.3">
      <c r="A279" s="240" t="s">
        <v>204</v>
      </c>
      <c r="B279" s="306">
        <v>20</v>
      </c>
      <c r="C279" s="249" t="s">
        <v>391</v>
      </c>
      <c r="D279" s="247" t="s">
        <v>386</v>
      </c>
      <c r="E279" s="243">
        <f t="shared" si="56"/>
        <v>62.26</v>
      </c>
      <c r="F279" s="303">
        <v>0.56999999999999995</v>
      </c>
      <c r="G279" s="243">
        <f t="shared" si="52"/>
        <v>35.49</v>
      </c>
      <c r="H279" s="243">
        <f t="shared" si="55"/>
        <v>133.51</v>
      </c>
      <c r="I279" s="243"/>
      <c r="J279" s="243">
        <f t="shared" si="53"/>
        <v>241.53</v>
      </c>
      <c r="K279" s="243">
        <f t="shared" si="54"/>
        <v>43.47</v>
      </c>
      <c r="L279" s="237">
        <f>ROUND('Приложение № 2 2017'!D271*0.95,0)</f>
        <v>285</v>
      </c>
      <c r="M279" s="345">
        <v>165</v>
      </c>
      <c r="N279" s="239">
        <f t="shared" si="57"/>
        <v>1.73</v>
      </c>
      <c r="P279" s="307"/>
    </row>
    <row r="280" spans="1:16" x14ac:dyDescent="0.3">
      <c r="A280" s="240" t="s">
        <v>205</v>
      </c>
      <c r="B280" s="306">
        <v>25</v>
      </c>
      <c r="C280" s="249" t="s">
        <v>391</v>
      </c>
      <c r="D280" s="247" t="s">
        <v>386</v>
      </c>
      <c r="E280" s="243">
        <f t="shared" si="56"/>
        <v>62.26</v>
      </c>
      <c r="F280" s="303">
        <v>0.6</v>
      </c>
      <c r="G280" s="243">
        <f t="shared" si="52"/>
        <v>37.36</v>
      </c>
      <c r="H280" s="243">
        <f t="shared" si="55"/>
        <v>140.55000000000001</v>
      </c>
      <c r="I280" s="243"/>
      <c r="J280" s="243">
        <f t="shared" si="53"/>
        <v>253.39</v>
      </c>
      <c r="K280" s="243">
        <f t="shared" si="54"/>
        <v>45.61</v>
      </c>
      <c r="L280" s="237">
        <f>ROUND('Приложение № 2 2017'!D272*0.95,0)</f>
        <v>299</v>
      </c>
      <c r="M280" s="345">
        <v>175</v>
      </c>
      <c r="N280" s="239">
        <f t="shared" si="57"/>
        <v>1.71</v>
      </c>
      <c r="P280" s="307"/>
    </row>
    <row r="281" spans="1:16" ht="46.8" x14ac:dyDescent="0.3">
      <c r="A281" s="240" t="s">
        <v>885</v>
      </c>
      <c r="B281" s="248" t="s">
        <v>161</v>
      </c>
      <c r="C281" s="249" t="s">
        <v>391</v>
      </c>
      <c r="D281" s="247" t="s">
        <v>386</v>
      </c>
      <c r="E281" s="243">
        <f t="shared" si="56"/>
        <v>62.26</v>
      </c>
      <c r="F281" s="303">
        <v>0.05</v>
      </c>
      <c r="G281" s="243">
        <f t="shared" si="52"/>
        <v>3.11</v>
      </c>
      <c r="H281" s="243">
        <f t="shared" si="55"/>
        <v>11.7</v>
      </c>
      <c r="I281" s="243"/>
      <c r="J281" s="243">
        <f t="shared" si="53"/>
        <v>20.34</v>
      </c>
      <c r="K281" s="243">
        <f t="shared" si="54"/>
        <v>3.66</v>
      </c>
      <c r="L281" s="237">
        <f>ROUND('Приложение № 2 2017'!D273*0.95,0)</f>
        <v>24</v>
      </c>
      <c r="M281" s="345">
        <v>15</v>
      </c>
      <c r="N281" s="239">
        <f t="shared" si="57"/>
        <v>1.6</v>
      </c>
      <c r="P281" s="307"/>
    </row>
    <row r="282" spans="1:16" ht="31.2" x14ac:dyDescent="0.3">
      <c r="A282" s="240" t="s">
        <v>84</v>
      </c>
      <c r="B282" s="241" t="s">
        <v>254</v>
      </c>
      <c r="C282" s="249" t="s">
        <v>408</v>
      </c>
      <c r="D282" s="247" t="s">
        <v>386</v>
      </c>
      <c r="E282" s="243">
        <f t="shared" si="56"/>
        <v>62.26</v>
      </c>
      <c r="F282" s="303">
        <v>0.5</v>
      </c>
      <c r="G282" s="243">
        <f t="shared" si="52"/>
        <v>31.13</v>
      </c>
      <c r="H282" s="243">
        <f t="shared" si="55"/>
        <v>117.11</v>
      </c>
      <c r="I282" s="243"/>
      <c r="J282" s="243">
        <f t="shared" si="53"/>
        <v>209.32</v>
      </c>
      <c r="K282" s="243">
        <f t="shared" si="54"/>
        <v>37.68</v>
      </c>
      <c r="L282" s="237">
        <f>ROUND('Приложение № 2 2017'!D274*0.95,0)</f>
        <v>247</v>
      </c>
      <c r="M282" s="345">
        <v>145</v>
      </c>
      <c r="N282" s="239">
        <f t="shared" si="57"/>
        <v>1.7</v>
      </c>
      <c r="P282" s="307"/>
    </row>
    <row r="283" spans="1:16" ht="31.2" x14ac:dyDescent="0.3">
      <c r="A283" s="240" t="s">
        <v>85</v>
      </c>
      <c r="B283" s="248" t="s">
        <v>255</v>
      </c>
      <c r="C283" s="249" t="s">
        <v>391</v>
      </c>
      <c r="D283" s="247" t="s">
        <v>386</v>
      </c>
      <c r="E283" s="243">
        <f t="shared" si="56"/>
        <v>62.26</v>
      </c>
      <c r="F283" s="303">
        <v>0.93</v>
      </c>
      <c r="G283" s="243">
        <f t="shared" si="52"/>
        <v>57.9</v>
      </c>
      <c r="H283" s="243">
        <f t="shared" si="55"/>
        <v>217.82</v>
      </c>
      <c r="I283" s="243"/>
      <c r="J283" s="243">
        <f t="shared" si="53"/>
        <v>394.92</v>
      </c>
      <c r="K283" s="243">
        <f t="shared" si="54"/>
        <v>71.08</v>
      </c>
      <c r="L283" s="237">
        <f>ROUND('Приложение № 2 2017'!D275*0.95,0)</f>
        <v>466</v>
      </c>
      <c r="M283" s="345">
        <v>270</v>
      </c>
      <c r="N283" s="239">
        <f t="shared" si="57"/>
        <v>1.73</v>
      </c>
      <c r="P283" s="307"/>
    </row>
    <row r="284" spans="1:16" ht="31.2" x14ac:dyDescent="0.3">
      <c r="A284" s="240" t="s">
        <v>86</v>
      </c>
      <c r="B284" s="248" t="s">
        <v>299</v>
      </c>
      <c r="C284" s="249" t="s">
        <v>391</v>
      </c>
      <c r="D284" s="247" t="s">
        <v>386</v>
      </c>
      <c r="E284" s="243">
        <f t="shared" si="56"/>
        <v>62.26</v>
      </c>
      <c r="F284" s="303">
        <v>0.2</v>
      </c>
      <c r="G284" s="243">
        <f t="shared" si="52"/>
        <v>12.45</v>
      </c>
      <c r="H284" s="243">
        <f t="shared" si="55"/>
        <v>46.84</v>
      </c>
      <c r="I284" s="243"/>
      <c r="J284" s="243">
        <f t="shared" si="53"/>
        <v>84.75</v>
      </c>
      <c r="K284" s="243">
        <f t="shared" si="54"/>
        <v>15.25</v>
      </c>
      <c r="L284" s="237">
        <f>ROUND('Приложение № 2 2017'!D276*0.95,0)</f>
        <v>100</v>
      </c>
      <c r="M284" s="345">
        <v>60</v>
      </c>
      <c r="N284" s="239">
        <f t="shared" si="57"/>
        <v>1.67</v>
      </c>
      <c r="P284" s="307"/>
    </row>
    <row r="285" spans="1:16" x14ac:dyDescent="0.3">
      <c r="A285" s="240" t="s">
        <v>50</v>
      </c>
      <c r="B285" s="273" t="s">
        <v>300</v>
      </c>
      <c r="C285" s="249" t="s">
        <v>408</v>
      </c>
      <c r="D285" s="247"/>
      <c r="E285" s="243"/>
      <c r="F285" s="316"/>
      <c r="G285" s="243">
        <f t="shared" si="52"/>
        <v>0</v>
      </c>
      <c r="H285" s="243">
        <f t="shared" si="55"/>
        <v>0</v>
      </c>
      <c r="I285" s="243"/>
      <c r="J285" s="243">
        <f t="shared" si="53"/>
        <v>0</v>
      </c>
      <c r="K285" s="243">
        <f t="shared" si="54"/>
        <v>0</v>
      </c>
      <c r="L285" s="237">
        <f>ROUND('Приложение № 2 2017'!D277*0.95,0)</f>
        <v>0</v>
      </c>
      <c r="M285" s="345">
        <v>0</v>
      </c>
      <c r="N285" s="239"/>
      <c r="P285" s="307"/>
    </row>
    <row r="286" spans="1:16" x14ac:dyDescent="0.3">
      <c r="A286" s="240" t="s">
        <v>206</v>
      </c>
      <c r="B286" s="306">
        <v>15</v>
      </c>
      <c r="C286" s="249" t="s">
        <v>391</v>
      </c>
      <c r="D286" s="247" t="s">
        <v>386</v>
      </c>
      <c r="E286" s="243">
        <f>$E$15</f>
        <v>62.26</v>
      </c>
      <c r="F286" s="303">
        <v>0.37</v>
      </c>
      <c r="G286" s="243">
        <f t="shared" si="52"/>
        <v>23.04</v>
      </c>
      <c r="H286" s="243">
        <f t="shared" si="55"/>
        <v>86.68</v>
      </c>
      <c r="I286" s="243"/>
      <c r="J286" s="243">
        <f t="shared" si="53"/>
        <v>156.78</v>
      </c>
      <c r="K286" s="243">
        <f t="shared" si="54"/>
        <v>28.22</v>
      </c>
      <c r="L286" s="237">
        <f>ROUND('Приложение № 2 2017'!D278*0.95,0)</f>
        <v>185</v>
      </c>
      <c r="M286" s="345">
        <v>105</v>
      </c>
      <c r="N286" s="239">
        <f>L286/M286</f>
        <v>1.76</v>
      </c>
      <c r="P286" s="307"/>
    </row>
    <row r="287" spans="1:16" x14ac:dyDescent="0.3">
      <c r="A287" s="240" t="s">
        <v>207</v>
      </c>
      <c r="B287" s="306">
        <v>20</v>
      </c>
      <c r="C287" s="249" t="s">
        <v>391</v>
      </c>
      <c r="D287" s="247" t="s">
        <v>386</v>
      </c>
      <c r="E287" s="243">
        <f>$E$15</f>
        <v>62.26</v>
      </c>
      <c r="F287" s="303">
        <v>0.4</v>
      </c>
      <c r="G287" s="243">
        <f t="shared" si="52"/>
        <v>24.9</v>
      </c>
      <c r="H287" s="243">
        <f t="shared" si="55"/>
        <v>93.67</v>
      </c>
      <c r="I287" s="243"/>
      <c r="J287" s="243">
        <f t="shared" si="53"/>
        <v>169.49</v>
      </c>
      <c r="K287" s="243">
        <f t="shared" si="54"/>
        <v>30.51</v>
      </c>
      <c r="L287" s="237">
        <f>ROUND('Приложение № 2 2017'!D279*0.95,0)</f>
        <v>200</v>
      </c>
      <c r="M287" s="345">
        <v>115</v>
      </c>
      <c r="N287" s="239">
        <f>L287/M287</f>
        <v>1.74</v>
      </c>
      <c r="P287" s="307"/>
    </row>
    <row r="288" spans="1:16" x14ac:dyDescent="0.3">
      <c r="A288" s="240" t="s">
        <v>208</v>
      </c>
      <c r="B288" s="306">
        <v>25</v>
      </c>
      <c r="C288" s="249" t="s">
        <v>391</v>
      </c>
      <c r="D288" s="247" t="s">
        <v>386</v>
      </c>
      <c r="E288" s="243">
        <f>$E$15</f>
        <v>62.26</v>
      </c>
      <c r="F288" s="303">
        <v>0.45</v>
      </c>
      <c r="G288" s="243">
        <f t="shared" si="52"/>
        <v>28.02</v>
      </c>
      <c r="H288" s="243">
        <f t="shared" si="55"/>
        <v>105.41</v>
      </c>
      <c r="I288" s="243"/>
      <c r="J288" s="243">
        <f t="shared" si="53"/>
        <v>188.98</v>
      </c>
      <c r="K288" s="243">
        <f t="shared" si="54"/>
        <v>34.020000000000003</v>
      </c>
      <c r="L288" s="237">
        <f>ROUND('Приложение № 2 2017'!D280*0.95,0)</f>
        <v>223</v>
      </c>
      <c r="M288" s="345">
        <v>130</v>
      </c>
      <c r="N288" s="239">
        <f>L288/M288</f>
        <v>1.72</v>
      </c>
      <c r="P288" s="307"/>
    </row>
    <row r="289" spans="1:16" s="263" customFormat="1" x14ac:dyDescent="0.3">
      <c r="A289" s="258" t="s">
        <v>363</v>
      </c>
      <c r="B289" s="315" t="s">
        <v>364</v>
      </c>
      <c r="C289" s="270" t="s">
        <v>391</v>
      </c>
      <c r="D289" s="311" t="s">
        <v>386</v>
      </c>
      <c r="E289" s="261">
        <f>$E$15</f>
        <v>62.26</v>
      </c>
      <c r="F289" s="313">
        <v>0.65</v>
      </c>
      <c r="G289" s="261">
        <f t="shared" si="52"/>
        <v>40.47</v>
      </c>
      <c r="H289" s="261">
        <f t="shared" si="55"/>
        <v>152.25</v>
      </c>
      <c r="I289" s="261"/>
      <c r="J289" s="261">
        <f t="shared" si="53"/>
        <v>273.73</v>
      </c>
      <c r="K289" s="261">
        <f t="shared" si="54"/>
        <v>49.27</v>
      </c>
      <c r="L289" s="237">
        <f>ROUND('Приложение № 2 2017'!D281*0.95,0)</f>
        <v>323</v>
      </c>
      <c r="M289" s="317">
        <v>190</v>
      </c>
      <c r="N289" s="239">
        <f>L289/M289</f>
        <v>1.7</v>
      </c>
      <c r="P289" s="318"/>
    </row>
    <row r="290" spans="1:16" x14ac:dyDescent="0.3">
      <c r="A290" s="240" t="s">
        <v>88</v>
      </c>
      <c r="B290" s="273" t="s">
        <v>301</v>
      </c>
      <c r="C290" s="249"/>
      <c r="D290" s="247"/>
      <c r="E290" s="243"/>
      <c r="F290" s="316"/>
      <c r="G290" s="243">
        <f t="shared" si="52"/>
        <v>0</v>
      </c>
      <c r="H290" s="243">
        <f t="shared" si="55"/>
        <v>0</v>
      </c>
      <c r="I290" s="243"/>
      <c r="J290" s="243">
        <f t="shared" si="53"/>
        <v>0</v>
      </c>
      <c r="K290" s="243">
        <f t="shared" si="54"/>
        <v>0</v>
      </c>
      <c r="L290" s="237">
        <f>ROUND('Приложение № 2 2017'!D282*0.95,0)</f>
        <v>0</v>
      </c>
      <c r="M290" s="345">
        <v>0</v>
      </c>
      <c r="N290" s="239"/>
      <c r="P290" s="307"/>
    </row>
    <row r="291" spans="1:16" x14ac:dyDescent="0.3">
      <c r="A291" s="240" t="s">
        <v>209</v>
      </c>
      <c r="B291" s="306">
        <v>15</v>
      </c>
      <c r="C291" s="249" t="s">
        <v>391</v>
      </c>
      <c r="D291" s="247" t="s">
        <v>386</v>
      </c>
      <c r="E291" s="243">
        <f>$E$15</f>
        <v>62.26</v>
      </c>
      <c r="F291" s="303">
        <v>0.52</v>
      </c>
      <c r="G291" s="243">
        <f t="shared" si="52"/>
        <v>32.380000000000003</v>
      </c>
      <c r="H291" s="243">
        <f t="shared" si="55"/>
        <v>121.81</v>
      </c>
      <c r="I291" s="243"/>
      <c r="J291" s="243">
        <f t="shared" si="53"/>
        <v>221.19</v>
      </c>
      <c r="K291" s="243">
        <f t="shared" si="54"/>
        <v>39.81</v>
      </c>
      <c r="L291" s="237">
        <f>ROUND('Приложение № 2 2017'!D283*0.95,0)</f>
        <v>261</v>
      </c>
      <c r="M291" s="345">
        <v>150</v>
      </c>
      <c r="N291" s="239">
        <f>L291/M291</f>
        <v>1.74</v>
      </c>
      <c r="P291" s="307"/>
    </row>
    <row r="292" spans="1:16" x14ac:dyDescent="0.3">
      <c r="A292" s="240" t="s">
        <v>210</v>
      </c>
      <c r="B292" s="306">
        <v>20</v>
      </c>
      <c r="C292" s="249" t="s">
        <v>391</v>
      </c>
      <c r="D292" s="247" t="s">
        <v>386</v>
      </c>
      <c r="E292" s="243">
        <f>$E$15</f>
        <v>62.26</v>
      </c>
      <c r="F292" s="303">
        <v>0.55000000000000004</v>
      </c>
      <c r="G292" s="243">
        <f t="shared" si="52"/>
        <v>34.24</v>
      </c>
      <c r="H292" s="243">
        <f t="shared" si="55"/>
        <v>128.81</v>
      </c>
      <c r="I292" s="243"/>
      <c r="J292" s="243">
        <f t="shared" si="53"/>
        <v>233.9</v>
      </c>
      <c r="K292" s="243">
        <f t="shared" si="54"/>
        <v>42.1</v>
      </c>
      <c r="L292" s="237">
        <f>ROUND('Приложение № 2 2017'!D284*0.95,0)</f>
        <v>276</v>
      </c>
      <c r="M292" s="345">
        <v>160</v>
      </c>
      <c r="N292" s="239">
        <f>L292/M292</f>
        <v>1.73</v>
      </c>
      <c r="P292" s="307"/>
    </row>
    <row r="293" spans="1:16" x14ac:dyDescent="0.3">
      <c r="A293" s="240" t="s">
        <v>211</v>
      </c>
      <c r="B293" s="306">
        <v>25</v>
      </c>
      <c r="C293" s="249" t="s">
        <v>391</v>
      </c>
      <c r="D293" s="247" t="s">
        <v>386</v>
      </c>
      <c r="E293" s="243">
        <f>$E$15</f>
        <v>62.26</v>
      </c>
      <c r="F293" s="303">
        <v>0.7</v>
      </c>
      <c r="G293" s="243">
        <f t="shared" si="52"/>
        <v>43.58</v>
      </c>
      <c r="H293" s="243">
        <f t="shared" si="55"/>
        <v>163.95</v>
      </c>
      <c r="I293" s="243"/>
      <c r="J293" s="243">
        <f t="shared" si="53"/>
        <v>294.07</v>
      </c>
      <c r="K293" s="243">
        <f t="shared" si="54"/>
        <v>52.93</v>
      </c>
      <c r="L293" s="237">
        <f>ROUND('Приложение № 2 2017'!D285*0.95,0)</f>
        <v>347</v>
      </c>
      <c r="M293" s="345">
        <v>205</v>
      </c>
      <c r="N293" s="239">
        <f>L293/M293</f>
        <v>1.69</v>
      </c>
      <c r="P293" s="307"/>
    </row>
    <row r="294" spans="1:16" ht="31.2" x14ac:dyDescent="0.3">
      <c r="A294" s="274">
        <f>'2009 (Прил 1) (2)'!B11</f>
        <v>236</v>
      </c>
      <c r="B294" s="275" t="s">
        <v>517</v>
      </c>
      <c r="C294" s="249" t="s">
        <v>648</v>
      </c>
      <c r="D294" s="247"/>
      <c r="E294" s="243"/>
      <c r="F294" s="303"/>
      <c r="G294" s="243"/>
      <c r="H294" s="243"/>
      <c r="I294" s="243"/>
      <c r="J294" s="243"/>
      <c r="K294" s="243"/>
      <c r="L294" s="244">
        <f>MROUND(M294*1.1,5)</f>
        <v>0</v>
      </c>
      <c r="M294" s="350"/>
      <c r="N294" s="239"/>
      <c r="P294" s="307"/>
    </row>
    <row r="295" spans="1:16" ht="31.2" x14ac:dyDescent="0.3">
      <c r="A295" s="274" t="str">
        <f>'2009 (Прил 1) (2)'!B12</f>
        <v>236.1</v>
      </c>
      <c r="B295" s="320" t="s">
        <v>649</v>
      </c>
      <c r="C295" s="351" t="s">
        <v>391</v>
      </c>
      <c r="D295" s="247"/>
      <c r="E295" s="243"/>
      <c r="F295" s="303"/>
      <c r="G295" s="243"/>
      <c r="H295" s="243"/>
      <c r="I295" s="243"/>
      <c r="J295" s="243">
        <f>'2009 (Прил 1) (2)'!N12</f>
        <v>741.53</v>
      </c>
      <c r="K295" s="243">
        <f>'2009 (Прил 1) (2)'!O12</f>
        <v>133.47</v>
      </c>
      <c r="L295" s="244">
        <f t="shared" ref="L295:L308" si="58">J295+K295</f>
        <v>875</v>
      </c>
      <c r="M295" s="350">
        <v>630</v>
      </c>
      <c r="N295" s="239">
        <f t="shared" ref="N295:N308" si="59">L295/M295</f>
        <v>1.39</v>
      </c>
      <c r="P295" s="307"/>
    </row>
    <row r="296" spans="1:16" ht="31.2" x14ac:dyDescent="0.3">
      <c r="A296" s="274" t="str">
        <f>'2009 (Прил 1) (2)'!B13</f>
        <v>236.2</v>
      </c>
      <c r="B296" s="320" t="s">
        <v>650</v>
      </c>
      <c r="C296" s="351" t="s">
        <v>391</v>
      </c>
      <c r="D296" s="247"/>
      <c r="E296" s="243"/>
      <c r="F296" s="303"/>
      <c r="G296" s="243"/>
      <c r="H296" s="243"/>
      <c r="I296" s="243"/>
      <c r="J296" s="243">
        <f>'2009 (Прил 1) (2)'!N13</f>
        <v>766.95</v>
      </c>
      <c r="K296" s="243">
        <f>'2009 (Прил 1) (2)'!O13</f>
        <v>138.05000000000001</v>
      </c>
      <c r="L296" s="244">
        <f t="shared" si="58"/>
        <v>905</v>
      </c>
      <c r="M296" s="350">
        <v>660</v>
      </c>
      <c r="N296" s="239">
        <f t="shared" si="59"/>
        <v>1.37</v>
      </c>
      <c r="P296" s="307"/>
    </row>
    <row r="297" spans="1:16" ht="31.2" x14ac:dyDescent="0.3">
      <c r="A297" s="274" t="str">
        <f>'2009 (Прил 1) (2)'!B14</f>
        <v>236.3</v>
      </c>
      <c r="B297" s="320" t="s">
        <v>651</v>
      </c>
      <c r="C297" s="351" t="s">
        <v>391</v>
      </c>
      <c r="D297" s="247"/>
      <c r="E297" s="243"/>
      <c r="F297" s="303"/>
      <c r="G297" s="243"/>
      <c r="H297" s="243"/>
      <c r="I297" s="243"/>
      <c r="J297" s="243">
        <f>'2009 (Прил 1) (2)'!N14</f>
        <v>843.22</v>
      </c>
      <c r="K297" s="243">
        <f>'2009 (Прил 1) (2)'!O14</f>
        <v>151.78</v>
      </c>
      <c r="L297" s="244">
        <f t="shared" si="58"/>
        <v>995</v>
      </c>
      <c r="M297" s="350">
        <v>750</v>
      </c>
      <c r="N297" s="239">
        <f t="shared" si="59"/>
        <v>1.33</v>
      </c>
      <c r="P297" s="307"/>
    </row>
    <row r="298" spans="1:16" ht="31.2" x14ac:dyDescent="0.3">
      <c r="A298" s="274" t="str">
        <f>'2009 (Прил 1) (2)'!B15</f>
        <v>236.4</v>
      </c>
      <c r="B298" s="320" t="s">
        <v>652</v>
      </c>
      <c r="C298" s="351" t="s">
        <v>391</v>
      </c>
      <c r="D298" s="247"/>
      <c r="E298" s="243"/>
      <c r="F298" s="303"/>
      <c r="G298" s="243"/>
      <c r="H298" s="243"/>
      <c r="I298" s="243"/>
      <c r="J298" s="243">
        <f>'2009 (Прил 1) (2)'!N15</f>
        <v>724.58</v>
      </c>
      <c r="K298" s="243">
        <f>'2009 (Прил 1) (2)'!O15</f>
        <v>130.41999999999999</v>
      </c>
      <c r="L298" s="244">
        <f t="shared" si="58"/>
        <v>855</v>
      </c>
      <c r="M298" s="350">
        <v>610</v>
      </c>
      <c r="N298" s="239">
        <f t="shared" si="59"/>
        <v>1.4</v>
      </c>
      <c r="P298" s="307"/>
    </row>
    <row r="299" spans="1:16" ht="31.2" x14ac:dyDescent="0.3">
      <c r="A299" s="274" t="str">
        <f>'2009 (Прил 1) (2)'!B16</f>
        <v>236.5</v>
      </c>
      <c r="B299" s="320" t="s">
        <v>653</v>
      </c>
      <c r="C299" s="351" t="s">
        <v>391</v>
      </c>
      <c r="D299" s="247"/>
      <c r="E299" s="243"/>
      <c r="F299" s="303"/>
      <c r="G299" s="243"/>
      <c r="H299" s="243"/>
      <c r="I299" s="243"/>
      <c r="J299" s="243">
        <f>'2009 (Прил 1) (2)'!N16</f>
        <v>741.53</v>
      </c>
      <c r="K299" s="243">
        <f>'2009 (Прил 1) (2)'!O16</f>
        <v>133.47</v>
      </c>
      <c r="L299" s="244">
        <f t="shared" si="58"/>
        <v>875</v>
      </c>
      <c r="M299" s="350">
        <v>635</v>
      </c>
      <c r="N299" s="239">
        <f t="shared" si="59"/>
        <v>1.38</v>
      </c>
      <c r="P299" s="307"/>
    </row>
    <row r="300" spans="1:16" ht="31.2" x14ac:dyDescent="0.3">
      <c r="A300" s="274" t="str">
        <f>'2009 (Прил 1) (2)'!B17</f>
        <v>236.6</v>
      </c>
      <c r="B300" s="320" t="s">
        <v>654</v>
      </c>
      <c r="C300" s="351" t="s">
        <v>391</v>
      </c>
      <c r="D300" s="247"/>
      <c r="E300" s="243"/>
      <c r="F300" s="303"/>
      <c r="G300" s="243"/>
      <c r="H300" s="243"/>
      <c r="I300" s="243"/>
      <c r="J300" s="243">
        <f>'2009 (Прил 1) (2)'!N17</f>
        <v>817.8</v>
      </c>
      <c r="K300" s="243">
        <f>'2009 (Прил 1) (2)'!O17</f>
        <v>147.19999999999999</v>
      </c>
      <c r="L300" s="244">
        <f t="shared" si="58"/>
        <v>965</v>
      </c>
      <c r="M300" s="350">
        <v>720</v>
      </c>
      <c r="N300" s="239">
        <f t="shared" si="59"/>
        <v>1.34</v>
      </c>
      <c r="P300" s="307"/>
    </row>
    <row r="301" spans="1:16" ht="31.2" x14ac:dyDescent="0.3">
      <c r="A301" s="274" t="str">
        <f>'2009 (Прил 1) (2)'!B18</f>
        <v>236.7</v>
      </c>
      <c r="B301" s="320" t="s">
        <v>655</v>
      </c>
      <c r="C301" s="351" t="s">
        <v>391</v>
      </c>
      <c r="D301" s="247"/>
      <c r="E301" s="243"/>
      <c r="F301" s="303"/>
      <c r="G301" s="243"/>
      <c r="H301" s="243"/>
      <c r="I301" s="243"/>
      <c r="J301" s="243">
        <f>'2009 (Прил 1) (2)'!N18</f>
        <v>673.73</v>
      </c>
      <c r="K301" s="243">
        <f>'2009 (Прил 1) (2)'!O18</f>
        <v>121.27</v>
      </c>
      <c r="L301" s="244">
        <f t="shared" si="58"/>
        <v>795</v>
      </c>
      <c r="M301" s="350">
        <v>550</v>
      </c>
      <c r="N301" s="239">
        <f t="shared" si="59"/>
        <v>1.45</v>
      </c>
      <c r="P301" s="307"/>
    </row>
    <row r="302" spans="1:16" ht="31.2" x14ac:dyDescent="0.3">
      <c r="A302" s="274" t="str">
        <f>'2009 (Прил 1) (2)'!B19</f>
        <v>236.8</v>
      </c>
      <c r="B302" s="320" t="s">
        <v>656</v>
      </c>
      <c r="C302" s="351" t="s">
        <v>391</v>
      </c>
      <c r="D302" s="247"/>
      <c r="E302" s="243"/>
      <c r="F302" s="303"/>
      <c r="G302" s="243"/>
      <c r="H302" s="243"/>
      <c r="I302" s="243"/>
      <c r="J302" s="243">
        <f>'2009 (Прил 1) (2)'!N19</f>
        <v>682.2</v>
      </c>
      <c r="K302" s="243">
        <f>'2009 (Прил 1) (2)'!O19</f>
        <v>122.8</v>
      </c>
      <c r="L302" s="244">
        <f t="shared" si="58"/>
        <v>805</v>
      </c>
      <c r="M302" s="350">
        <v>560</v>
      </c>
      <c r="N302" s="239">
        <f t="shared" si="59"/>
        <v>1.44</v>
      </c>
      <c r="P302" s="307"/>
    </row>
    <row r="303" spans="1:16" ht="31.2" x14ac:dyDescent="0.3">
      <c r="A303" s="274" t="str">
        <f>'2009 (Прил 1) (2)'!B20</f>
        <v>236.9</v>
      </c>
      <c r="B303" s="320" t="s">
        <v>657</v>
      </c>
      <c r="C303" s="351" t="s">
        <v>391</v>
      </c>
      <c r="D303" s="247"/>
      <c r="E303" s="243"/>
      <c r="F303" s="303"/>
      <c r="G303" s="243"/>
      <c r="H303" s="243"/>
      <c r="I303" s="243"/>
      <c r="J303" s="243">
        <f>'2009 (Прил 1) (2)'!N20</f>
        <v>699.15</v>
      </c>
      <c r="K303" s="243">
        <f>'2009 (Прил 1) (2)'!O20</f>
        <v>125.85</v>
      </c>
      <c r="L303" s="244">
        <f t="shared" si="58"/>
        <v>825</v>
      </c>
      <c r="M303" s="350">
        <v>585</v>
      </c>
      <c r="N303" s="239">
        <f t="shared" si="59"/>
        <v>1.41</v>
      </c>
      <c r="P303" s="307"/>
    </row>
    <row r="304" spans="1:16" ht="31.2" x14ac:dyDescent="0.3">
      <c r="A304" s="274" t="str">
        <f>'2009 (Прил 1) (2)'!B21</f>
        <v>236.10</v>
      </c>
      <c r="B304" s="320" t="str">
        <f>'2009 (Прил 1) (2)'!C21</f>
        <v xml:space="preserve">сильфон 1/2" "KUZUFLEX" длиной 100 см гайка/гайка </v>
      </c>
      <c r="C304" s="351" t="s">
        <v>391</v>
      </c>
      <c r="D304" s="247"/>
      <c r="E304" s="243"/>
      <c r="F304" s="303"/>
      <c r="G304" s="243"/>
      <c r="H304" s="243"/>
      <c r="I304" s="243"/>
      <c r="J304" s="243">
        <f>'2009 (Прил 1) (2)'!N21</f>
        <v>665.25</v>
      </c>
      <c r="K304" s="243">
        <f>'2009 (Прил 1) (2)'!O21</f>
        <v>119.75</v>
      </c>
      <c r="L304" s="244">
        <f t="shared" si="58"/>
        <v>785</v>
      </c>
      <c r="M304" s="350">
        <v>540</v>
      </c>
      <c r="N304" s="239">
        <f t="shared" si="59"/>
        <v>1.45</v>
      </c>
      <c r="P304" s="307"/>
    </row>
    <row r="305" spans="1:16" ht="31.2" x14ac:dyDescent="0.3">
      <c r="A305" s="274" t="str">
        <f>'2009 (Прил 1) (2)'!B22</f>
        <v>236.11</v>
      </c>
      <c r="B305" s="320" t="str">
        <f>'2009 (Прил 1) (2)'!C22</f>
        <v xml:space="preserve">сильфон 1/2" "KUZUFLEX" длиной 120 см гайка/гайка (гайка/штуцер) </v>
      </c>
      <c r="C305" s="351" t="s">
        <v>391</v>
      </c>
      <c r="D305" s="247"/>
      <c r="E305" s="243"/>
      <c r="F305" s="303"/>
      <c r="G305" s="243"/>
      <c r="H305" s="243"/>
      <c r="I305" s="243"/>
      <c r="J305" s="243">
        <f>'2009 (Прил 1) (2)'!N22</f>
        <v>673.73</v>
      </c>
      <c r="K305" s="243">
        <f>'2009 (Прил 1) (2)'!O22</f>
        <v>121.27</v>
      </c>
      <c r="L305" s="244">
        <f t="shared" si="58"/>
        <v>795</v>
      </c>
      <c r="M305" s="350">
        <v>550</v>
      </c>
      <c r="N305" s="239">
        <f t="shared" si="59"/>
        <v>1.45</v>
      </c>
      <c r="P305" s="307"/>
    </row>
    <row r="306" spans="1:16" ht="31.2" x14ac:dyDescent="0.3">
      <c r="A306" s="274" t="str">
        <f>'2009 (Прил 1) (2)'!B23</f>
        <v>236.12</v>
      </c>
      <c r="B306" s="320" t="str">
        <f>'2009 (Прил 1) (2)'!C23</f>
        <v xml:space="preserve">сильфон 1/2" "KUZUFLEX" длиной 150 см гайка/гайка (гайка/штуцер) </v>
      </c>
      <c r="C306" s="351" t="s">
        <v>391</v>
      </c>
      <c r="D306" s="247"/>
      <c r="E306" s="243"/>
      <c r="F306" s="303"/>
      <c r="G306" s="243"/>
      <c r="H306" s="243"/>
      <c r="I306" s="243"/>
      <c r="J306" s="243">
        <f>'2009 (Прил 1) (2)'!N23</f>
        <v>682.2</v>
      </c>
      <c r="K306" s="243">
        <f>'2009 (Прил 1) (2)'!O23</f>
        <v>122.8</v>
      </c>
      <c r="L306" s="244">
        <f t="shared" si="58"/>
        <v>805</v>
      </c>
      <c r="M306" s="350">
        <v>560</v>
      </c>
      <c r="N306" s="239">
        <f t="shared" si="59"/>
        <v>1.44</v>
      </c>
      <c r="P306" s="307"/>
    </row>
    <row r="307" spans="1:16" ht="31.2" x14ac:dyDescent="0.3">
      <c r="A307" s="274" t="str">
        <f>'2009 (Прил 1) (2)'!B24</f>
        <v>236.13</v>
      </c>
      <c r="B307" s="320" t="str">
        <f>'2009 (Прил 1) (2)'!C24</f>
        <v xml:space="preserve">сильфон 1/2" "KUZUFLEX" длиной 180 см гайка/гайка (гайка/штуцер) </v>
      </c>
      <c r="C307" s="351" t="s">
        <v>391</v>
      </c>
      <c r="D307" s="247"/>
      <c r="E307" s="243"/>
      <c r="F307" s="303"/>
      <c r="G307" s="243"/>
      <c r="H307" s="243"/>
      <c r="I307" s="243"/>
      <c r="J307" s="243">
        <f>'2009 (Прил 1) (2)'!N24</f>
        <v>694.92</v>
      </c>
      <c r="K307" s="243">
        <f>'2009 (Прил 1) (2)'!O24</f>
        <v>125.08</v>
      </c>
      <c r="L307" s="244">
        <f t="shared" si="58"/>
        <v>820</v>
      </c>
      <c r="M307" s="350">
        <v>575</v>
      </c>
      <c r="N307" s="239">
        <f t="shared" si="59"/>
        <v>1.43</v>
      </c>
      <c r="P307" s="307"/>
    </row>
    <row r="308" spans="1:16" ht="31.2" x14ac:dyDescent="0.3">
      <c r="A308" s="274" t="str">
        <f>'2009 (Прил 1) (2)'!B25</f>
        <v>236.14</v>
      </c>
      <c r="B308" s="320" t="str">
        <f>'2009 (Прил 1) (2)'!C25</f>
        <v xml:space="preserve">сильфон 1/2" "KUZUFLEX" длиной 200 см гайка/гайка (гайка/штуцер) </v>
      </c>
      <c r="C308" s="351" t="s">
        <v>391</v>
      </c>
      <c r="D308" s="247"/>
      <c r="E308" s="243"/>
      <c r="F308" s="303"/>
      <c r="G308" s="243"/>
      <c r="H308" s="243"/>
      <c r="I308" s="243"/>
      <c r="J308" s="243">
        <f>'2009 (Прил 1) (2)'!N25</f>
        <v>699.15</v>
      </c>
      <c r="K308" s="243">
        <f>'2009 (Прил 1) (2)'!O25</f>
        <v>125.85</v>
      </c>
      <c r="L308" s="244">
        <f t="shared" si="58"/>
        <v>825</v>
      </c>
      <c r="M308" s="350">
        <v>585</v>
      </c>
      <c r="N308" s="239">
        <f t="shared" si="59"/>
        <v>1.41</v>
      </c>
      <c r="P308" s="307"/>
    </row>
    <row r="309" spans="1:16" ht="31.2" x14ac:dyDescent="0.3">
      <c r="A309" s="274">
        <f>'2009 (Прил 1) (2)'!B26</f>
        <v>237</v>
      </c>
      <c r="B309" s="275" t="s">
        <v>530</v>
      </c>
      <c r="C309" s="249" t="s">
        <v>648</v>
      </c>
      <c r="D309" s="247"/>
      <c r="E309" s="243"/>
      <c r="F309" s="303"/>
      <c r="G309" s="243"/>
      <c r="H309" s="243"/>
      <c r="I309" s="243"/>
      <c r="J309" s="243"/>
      <c r="K309" s="243"/>
      <c r="L309" s="244">
        <f>MROUND(M309*1.1,5)</f>
        <v>0</v>
      </c>
      <c r="M309" s="350"/>
      <c r="N309" s="239"/>
      <c r="P309" s="307"/>
    </row>
    <row r="310" spans="1:16" ht="31.2" x14ac:dyDescent="0.3">
      <c r="A310" s="274" t="str">
        <f>'2009 (Прил 1) (2)'!B27</f>
        <v>237.1</v>
      </c>
      <c r="B310" s="320" t="s">
        <v>658</v>
      </c>
      <c r="C310" s="351" t="s">
        <v>391</v>
      </c>
      <c r="D310" s="247"/>
      <c r="E310" s="243"/>
      <c r="F310" s="303"/>
      <c r="G310" s="243"/>
      <c r="H310" s="243"/>
      <c r="I310" s="243"/>
      <c r="J310" s="243">
        <f>'2009 (Прил 1) (2)'!N27</f>
        <v>809.32</v>
      </c>
      <c r="K310" s="243">
        <f>'2009 (Прил 1) (2)'!O27</f>
        <v>145.68</v>
      </c>
      <c r="L310" s="244">
        <f t="shared" ref="L310:L323" si="60">J310+K310</f>
        <v>955</v>
      </c>
      <c r="M310" s="350">
        <v>690</v>
      </c>
      <c r="N310" s="239">
        <f t="shared" ref="N310:N323" si="61">L310/M310</f>
        <v>1.38</v>
      </c>
      <c r="P310" s="307"/>
    </row>
    <row r="311" spans="1:16" ht="31.2" x14ac:dyDescent="0.3">
      <c r="A311" s="274" t="str">
        <f>'2009 (Прил 1) (2)'!B28</f>
        <v>237.2</v>
      </c>
      <c r="B311" s="320" t="s">
        <v>650</v>
      </c>
      <c r="C311" s="351" t="s">
        <v>391</v>
      </c>
      <c r="D311" s="247"/>
      <c r="E311" s="243"/>
      <c r="F311" s="303"/>
      <c r="G311" s="243"/>
      <c r="H311" s="243"/>
      <c r="I311" s="243"/>
      <c r="J311" s="243">
        <f>'2009 (Прил 1) (2)'!N28</f>
        <v>830.51</v>
      </c>
      <c r="K311" s="243">
        <f>'2009 (Прил 1) (2)'!O28</f>
        <v>149.49</v>
      </c>
      <c r="L311" s="244">
        <f t="shared" si="60"/>
        <v>980</v>
      </c>
      <c r="M311" s="350">
        <v>720</v>
      </c>
      <c r="N311" s="239">
        <f t="shared" si="61"/>
        <v>1.36</v>
      </c>
      <c r="P311" s="307"/>
    </row>
    <row r="312" spans="1:16" ht="31.2" x14ac:dyDescent="0.3">
      <c r="A312" s="274" t="str">
        <f>'2009 (Прил 1) (2)'!B29</f>
        <v>237.3</v>
      </c>
      <c r="B312" s="320" t="s">
        <v>659</v>
      </c>
      <c r="C312" s="351" t="s">
        <v>391</v>
      </c>
      <c r="D312" s="247"/>
      <c r="E312" s="243"/>
      <c r="F312" s="303"/>
      <c r="G312" s="243"/>
      <c r="H312" s="243"/>
      <c r="I312" s="243"/>
      <c r="J312" s="243">
        <f>'2009 (Прил 1) (2)'!N29</f>
        <v>911.02</v>
      </c>
      <c r="K312" s="243">
        <f>'2009 (Прил 1) (2)'!O29</f>
        <v>163.98</v>
      </c>
      <c r="L312" s="244">
        <f t="shared" si="60"/>
        <v>1075</v>
      </c>
      <c r="M312" s="350">
        <v>810</v>
      </c>
      <c r="N312" s="239">
        <f t="shared" si="61"/>
        <v>1.33</v>
      </c>
      <c r="P312" s="307"/>
    </row>
    <row r="313" spans="1:16" ht="31.2" x14ac:dyDescent="0.3">
      <c r="A313" s="274" t="str">
        <f>'2009 (Прил 1) (2)'!B30</f>
        <v>237.4</v>
      </c>
      <c r="B313" s="320" t="s">
        <v>660</v>
      </c>
      <c r="C313" s="351" t="s">
        <v>391</v>
      </c>
      <c r="D313" s="247"/>
      <c r="E313" s="243"/>
      <c r="F313" s="303"/>
      <c r="G313" s="243"/>
      <c r="H313" s="243"/>
      <c r="I313" s="243"/>
      <c r="J313" s="243">
        <f>'2009 (Прил 1) (2)'!N30</f>
        <v>792.37</v>
      </c>
      <c r="K313" s="243">
        <f>'2009 (Прил 1) (2)'!O30</f>
        <v>142.63</v>
      </c>
      <c r="L313" s="244">
        <f t="shared" si="60"/>
        <v>935</v>
      </c>
      <c r="M313" s="350">
        <v>675</v>
      </c>
      <c r="N313" s="239">
        <f t="shared" si="61"/>
        <v>1.39</v>
      </c>
      <c r="P313" s="307"/>
    </row>
    <row r="314" spans="1:16" ht="31.2" x14ac:dyDescent="0.3">
      <c r="A314" s="274" t="str">
        <f>'2009 (Прил 1) (2)'!B31</f>
        <v>237.5</v>
      </c>
      <c r="B314" s="320" t="s">
        <v>661</v>
      </c>
      <c r="C314" s="351" t="s">
        <v>391</v>
      </c>
      <c r="D314" s="247"/>
      <c r="E314" s="243"/>
      <c r="F314" s="303"/>
      <c r="G314" s="243"/>
      <c r="H314" s="243"/>
      <c r="I314" s="243"/>
      <c r="J314" s="243">
        <f>'2009 (Прил 1) (2)'!N31</f>
        <v>809.32</v>
      </c>
      <c r="K314" s="243">
        <f>'2009 (Прил 1) (2)'!O31</f>
        <v>145.68</v>
      </c>
      <c r="L314" s="244">
        <f t="shared" si="60"/>
        <v>955</v>
      </c>
      <c r="M314" s="350">
        <v>695</v>
      </c>
      <c r="N314" s="239">
        <f t="shared" si="61"/>
        <v>1.37</v>
      </c>
      <c r="P314" s="307"/>
    </row>
    <row r="315" spans="1:16" ht="31.2" x14ac:dyDescent="0.3">
      <c r="A315" s="274" t="str">
        <f>'2009 (Прил 1) (2)'!B32</f>
        <v>237.6</v>
      </c>
      <c r="B315" s="320" t="s">
        <v>662</v>
      </c>
      <c r="C315" s="351" t="s">
        <v>391</v>
      </c>
      <c r="D315" s="247"/>
      <c r="E315" s="243"/>
      <c r="F315" s="303"/>
      <c r="G315" s="243"/>
      <c r="H315" s="243"/>
      <c r="I315" s="243"/>
      <c r="J315" s="243">
        <f>'2009 (Прил 1) (2)'!N32</f>
        <v>885.59</v>
      </c>
      <c r="K315" s="243">
        <f>'2009 (Прил 1) (2)'!O32</f>
        <v>159.41</v>
      </c>
      <c r="L315" s="244">
        <f t="shared" si="60"/>
        <v>1045</v>
      </c>
      <c r="M315" s="350">
        <v>780</v>
      </c>
      <c r="N315" s="239">
        <f t="shared" si="61"/>
        <v>1.34</v>
      </c>
      <c r="P315" s="307"/>
    </row>
    <row r="316" spans="1:16" ht="31.2" x14ac:dyDescent="0.3">
      <c r="A316" s="274" t="str">
        <f>'2009 (Прил 1) (2)'!B33</f>
        <v>237.7</v>
      </c>
      <c r="B316" s="320" t="s">
        <v>655</v>
      </c>
      <c r="C316" s="351" t="s">
        <v>391</v>
      </c>
      <c r="D316" s="247"/>
      <c r="E316" s="243"/>
      <c r="F316" s="303"/>
      <c r="G316" s="243"/>
      <c r="H316" s="243"/>
      <c r="I316" s="243"/>
      <c r="J316" s="243">
        <f>'2009 (Прил 1) (2)'!N33</f>
        <v>737.29</v>
      </c>
      <c r="K316" s="243">
        <f>'2009 (Прил 1) (2)'!O33</f>
        <v>132.71</v>
      </c>
      <c r="L316" s="244">
        <f t="shared" si="60"/>
        <v>870</v>
      </c>
      <c r="M316" s="350">
        <v>610</v>
      </c>
      <c r="N316" s="239">
        <f t="shared" si="61"/>
        <v>1.43</v>
      </c>
      <c r="P316" s="307"/>
    </row>
    <row r="317" spans="1:16" ht="31.2" x14ac:dyDescent="0.3">
      <c r="A317" s="274" t="str">
        <f>'2009 (Прил 1) (2)'!B34</f>
        <v>237.8</v>
      </c>
      <c r="B317" s="320" t="s">
        <v>656</v>
      </c>
      <c r="C317" s="351" t="s">
        <v>391</v>
      </c>
      <c r="D317" s="247"/>
      <c r="E317" s="243"/>
      <c r="F317" s="303"/>
      <c r="G317" s="243"/>
      <c r="H317" s="243"/>
      <c r="I317" s="243"/>
      <c r="J317" s="243">
        <f>'2009 (Прил 1) (2)'!N34</f>
        <v>750</v>
      </c>
      <c r="K317" s="243">
        <f>'2009 (Прил 1) (2)'!O34</f>
        <v>135</v>
      </c>
      <c r="L317" s="244">
        <f t="shared" si="60"/>
        <v>885</v>
      </c>
      <c r="M317" s="350">
        <v>620</v>
      </c>
      <c r="N317" s="239">
        <f t="shared" si="61"/>
        <v>1.43</v>
      </c>
      <c r="P317" s="307"/>
    </row>
    <row r="318" spans="1:16" ht="31.2" x14ac:dyDescent="0.3">
      <c r="A318" s="274" t="str">
        <f>'2009 (Прил 1) (2)'!B35</f>
        <v>237.9</v>
      </c>
      <c r="B318" s="320" t="s">
        <v>657</v>
      </c>
      <c r="C318" s="351" t="s">
        <v>391</v>
      </c>
      <c r="D318" s="247"/>
      <c r="E318" s="243"/>
      <c r="F318" s="303"/>
      <c r="G318" s="243"/>
      <c r="H318" s="243"/>
      <c r="I318" s="243"/>
      <c r="J318" s="243">
        <f>'2009 (Прил 1) (2)'!N35</f>
        <v>766.95</v>
      </c>
      <c r="K318" s="243">
        <f>'2009 (Прил 1) (2)'!O35</f>
        <v>138.05000000000001</v>
      </c>
      <c r="L318" s="244">
        <f t="shared" si="60"/>
        <v>905</v>
      </c>
      <c r="M318" s="350">
        <v>645</v>
      </c>
      <c r="N318" s="239">
        <f t="shared" si="61"/>
        <v>1.4</v>
      </c>
      <c r="P318" s="307"/>
    </row>
    <row r="319" spans="1:16" ht="31.2" x14ac:dyDescent="0.3">
      <c r="A319" s="274" t="str">
        <f>'2009 (Прил 1) (2)'!B36</f>
        <v>237.10</v>
      </c>
      <c r="B319" s="320" t="str">
        <f>'2009 (Прил 1) (2)'!C36</f>
        <v xml:space="preserve">сильфон 1/2" "KUZUFLEX" длиной 100 см гайка/гайка </v>
      </c>
      <c r="C319" s="351" t="s">
        <v>391</v>
      </c>
      <c r="D319" s="247"/>
      <c r="E319" s="243"/>
      <c r="F319" s="303"/>
      <c r="G319" s="243"/>
      <c r="H319" s="243"/>
      <c r="I319" s="243"/>
      <c r="J319" s="243">
        <f>'2009 (Прил 1) (2)'!N36</f>
        <v>733.05</v>
      </c>
      <c r="K319" s="243">
        <f>'2009 (Прил 1) (2)'!O36</f>
        <v>131.94999999999999</v>
      </c>
      <c r="L319" s="244">
        <f t="shared" si="60"/>
        <v>865</v>
      </c>
      <c r="M319" s="350">
        <v>600</v>
      </c>
      <c r="N319" s="239">
        <f t="shared" si="61"/>
        <v>1.44</v>
      </c>
      <c r="P319" s="307"/>
    </row>
    <row r="320" spans="1:16" ht="31.2" x14ac:dyDescent="0.3">
      <c r="A320" s="274" t="str">
        <f>'2009 (Прил 1) (2)'!B37</f>
        <v>237.11</v>
      </c>
      <c r="B320" s="320" t="str">
        <f>'2009 (Прил 1) (2)'!C37</f>
        <v xml:space="preserve">сильфон 1/2" "KUZUFLEX" длиной 120 см гайка/гайка (гайка/штуцер) </v>
      </c>
      <c r="C320" s="351" t="s">
        <v>391</v>
      </c>
      <c r="D320" s="247"/>
      <c r="E320" s="243"/>
      <c r="F320" s="303"/>
      <c r="G320" s="243"/>
      <c r="H320" s="243"/>
      <c r="I320" s="243"/>
      <c r="J320" s="243">
        <f>'2009 (Прил 1) (2)'!N37</f>
        <v>737.29</v>
      </c>
      <c r="K320" s="243">
        <f>'2009 (Прил 1) (2)'!O37</f>
        <v>132.71</v>
      </c>
      <c r="L320" s="244">
        <f t="shared" si="60"/>
        <v>870</v>
      </c>
      <c r="M320" s="350">
        <v>610</v>
      </c>
      <c r="N320" s="239">
        <f t="shared" si="61"/>
        <v>1.43</v>
      </c>
      <c r="P320" s="307"/>
    </row>
    <row r="321" spans="1:16" ht="31.2" x14ac:dyDescent="0.3">
      <c r="A321" s="274" t="str">
        <f>'2009 (Прил 1) (2)'!B38</f>
        <v>237.12</v>
      </c>
      <c r="B321" s="320" t="str">
        <f>'2009 (Прил 1) (2)'!C38</f>
        <v xml:space="preserve">сильфон 1/2" "KUZUFLEX" длиной 150 см гайка/гайка (гайка/штуцер) </v>
      </c>
      <c r="C321" s="351" t="s">
        <v>391</v>
      </c>
      <c r="D321" s="247"/>
      <c r="E321" s="243"/>
      <c r="F321" s="303"/>
      <c r="G321" s="243"/>
      <c r="H321" s="243"/>
      <c r="I321" s="243"/>
      <c r="J321" s="243">
        <f>'2009 (Прил 1) (2)'!N38</f>
        <v>750</v>
      </c>
      <c r="K321" s="243">
        <f>'2009 (Прил 1) (2)'!O38</f>
        <v>135</v>
      </c>
      <c r="L321" s="244">
        <f t="shared" si="60"/>
        <v>885</v>
      </c>
      <c r="M321" s="350">
        <v>620</v>
      </c>
      <c r="N321" s="239">
        <f t="shared" si="61"/>
        <v>1.43</v>
      </c>
      <c r="P321" s="307"/>
    </row>
    <row r="322" spans="1:16" ht="31.2" x14ac:dyDescent="0.3">
      <c r="A322" s="274" t="str">
        <f>'2009 (Прил 1) (2)'!B39</f>
        <v>237.13</v>
      </c>
      <c r="B322" s="320" t="str">
        <f>'2009 (Прил 1) (2)'!C39</f>
        <v xml:space="preserve">сильфон 1/2" "KUZUFLEX" длиной 180 см гайка/гайка (гайка/штуцер) </v>
      </c>
      <c r="C322" s="351" t="s">
        <v>391</v>
      </c>
      <c r="D322" s="247"/>
      <c r="E322" s="243"/>
      <c r="F322" s="303"/>
      <c r="G322" s="243"/>
      <c r="H322" s="243"/>
      <c r="I322" s="243"/>
      <c r="J322" s="243">
        <f>'2009 (Прил 1) (2)'!N39</f>
        <v>758.47</v>
      </c>
      <c r="K322" s="243">
        <f>'2009 (Прил 1) (2)'!O39</f>
        <v>136.53</v>
      </c>
      <c r="L322" s="244">
        <f t="shared" si="60"/>
        <v>895</v>
      </c>
      <c r="M322" s="350">
        <v>635</v>
      </c>
      <c r="N322" s="239">
        <f t="shared" si="61"/>
        <v>1.41</v>
      </c>
      <c r="P322" s="307"/>
    </row>
    <row r="323" spans="1:16" ht="31.2" x14ac:dyDescent="0.3">
      <c r="A323" s="274" t="str">
        <f>'2009 (Прил 1) (2)'!B40</f>
        <v>237.14</v>
      </c>
      <c r="B323" s="320" t="str">
        <f>'2009 (Прил 1) (2)'!C40</f>
        <v xml:space="preserve">сильфон 1/2" "KUZUFLEX" длиной 200 см гайка/гайка (гайка/штуцер) </v>
      </c>
      <c r="C323" s="351" t="s">
        <v>391</v>
      </c>
      <c r="D323" s="247"/>
      <c r="E323" s="243"/>
      <c r="F323" s="303"/>
      <c r="G323" s="243"/>
      <c r="H323" s="243"/>
      <c r="I323" s="243"/>
      <c r="J323" s="243">
        <f>'2009 (Прил 1) (2)'!N40</f>
        <v>766.95</v>
      </c>
      <c r="K323" s="243">
        <f>'2009 (Прил 1) (2)'!O40</f>
        <v>138.05000000000001</v>
      </c>
      <c r="L323" s="244">
        <f t="shared" si="60"/>
        <v>905</v>
      </c>
      <c r="M323" s="350">
        <v>645</v>
      </c>
      <c r="N323" s="239">
        <f t="shared" si="61"/>
        <v>1.4</v>
      </c>
      <c r="P323" s="307"/>
    </row>
    <row r="324" spans="1:16" ht="31.2" x14ac:dyDescent="0.3">
      <c r="A324" s="274">
        <f>'2009 (Прил 1) (2)'!B41</f>
        <v>238</v>
      </c>
      <c r="B324" s="275" t="s">
        <v>543</v>
      </c>
      <c r="C324" s="249" t="str">
        <f>'2009 (Прил 1) (2)'!M41</f>
        <v>шланг</v>
      </c>
      <c r="D324" s="247"/>
      <c r="E324" s="243"/>
      <c r="F324" s="303"/>
      <c r="G324" s="243"/>
      <c r="H324" s="243"/>
      <c r="I324" s="243"/>
      <c r="J324" s="243"/>
      <c r="K324" s="243"/>
      <c r="L324" s="244">
        <f>MROUND(M324*1.1,5)</f>
        <v>0</v>
      </c>
      <c r="M324" s="350"/>
      <c r="N324" s="239"/>
      <c r="P324" s="307"/>
    </row>
    <row r="325" spans="1:16" ht="31.2" x14ac:dyDescent="0.3">
      <c r="A325" s="274" t="str">
        <f>'2009 (Прил 1) (2)'!B42</f>
        <v>238.1</v>
      </c>
      <c r="B325" s="320" t="s">
        <v>658</v>
      </c>
      <c r="C325" s="351" t="s">
        <v>391</v>
      </c>
      <c r="D325" s="247"/>
      <c r="E325" s="243"/>
      <c r="F325" s="303"/>
      <c r="G325" s="243"/>
      <c r="H325" s="243"/>
      <c r="I325" s="243"/>
      <c r="J325" s="243">
        <f>'2009 (Прил 1) (2)'!N42</f>
        <v>385.59</v>
      </c>
      <c r="K325" s="243">
        <f>'2009 (Прил 1) (2)'!O42</f>
        <v>69.41</v>
      </c>
      <c r="L325" s="244">
        <f t="shared" ref="L325:L338" si="62">J325+K325</f>
        <v>455</v>
      </c>
      <c r="M325" s="350">
        <v>355</v>
      </c>
      <c r="N325" s="239">
        <f t="shared" ref="N325:N338" si="63">L325/M325</f>
        <v>1.28</v>
      </c>
      <c r="P325" s="307"/>
    </row>
    <row r="326" spans="1:16" ht="31.2" x14ac:dyDescent="0.3">
      <c r="A326" s="274" t="str">
        <f>'2009 (Прил 1) (2)'!B43</f>
        <v>238.2</v>
      </c>
      <c r="B326" s="320" t="s">
        <v>650</v>
      </c>
      <c r="C326" s="351" t="s">
        <v>391</v>
      </c>
      <c r="D326" s="247"/>
      <c r="E326" s="243"/>
      <c r="F326" s="303"/>
      <c r="G326" s="243"/>
      <c r="H326" s="243"/>
      <c r="I326" s="243"/>
      <c r="J326" s="243">
        <f>'2009 (Прил 1) (2)'!N43</f>
        <v>411.02</v>
      </c>
      <c r="K326" s="243">
        <f>'2009 (Прил 1) (2)'!O43</f>
        <v>73.98</v>
      </c>
      <c r="L326" s="244">
        <f t="shared" si="62"/>
        <v>485</v>
      </c>
      <c r="M326" s="350">
        <v>385</v>
      </c>
      <c r="N326" s="239">
        <f t="shared" si="63"/>
        <v>1.26</v>
      </c>
      <c r="P326" s="307"/>
    </row>
    <row r="327" spans="1:16" ht="31.2" x14ac:dyDescent="0.3">
      <c r="A327" s="274" t="str">
        <f>'2009 (Прил 1) (2)'!B44</f>
        <v>238.3</v>
      </c>
      <c r="B327" s="320" t="s">
        <v>663</v>
      </c>
      <c r="C327" s="351" t="s">
        <v>391</v>
      </c>
      <c r="D327" s="247"/>
      <c r="E327" s="243"/>
      <c r="F327" s="303"/>
      <c r="G327" s="243"/>
      <c r="H327" s="243"/>
      <c r="I327" s="243"/>
      <c r="J327" s="243">
        <f>'2009 (Прил 1) (2)'!N44</f>
        <v>487.29</v>
      </c>
      <c r="K327" s="243">
        <f>'2009 (Прил 1) (2)'!O44</f>
        <v>87.71</v>
      </c>
      <c r="L327" s="244">
        <f t="shared" si="62"/>
        <v>575</v>
      </c>
      <c r="M327" s="350">
        <v>475</v>
      </c>
      <c r="N327" s="239">
        <f t="shared" si="63"/>
        <v>1.21</v>
      </c>
      <c r="P327" s="307"/>
    </row>
    <row r="328" spans="1:16" ht="31.2" x14ac:dyDescent="0.3">
      <c r="A328" s="274" t="str">
        <f>'2009 (Прил 1) (2)'!B45</f>
        <v>238.4</v>
      </c>
      <c r="B328" s="320" t="s">
        <v>652</v>
      </c>
      <c r="C328" s="351" t="s">
        <v>391</v>
      </c>
      <c r="D328" s="247"/>
      <c r="E328" s="243"/>
      <c r="F328" s="303"/>
      <c r="G328" s="243"/>
      <c r="H328" s="243"/>
      <c r="I328" s="243"/>
      <c r="J328" s="243">
        <f>'2009 (Прил 1) (2)'!N45</f>
        <v>372.88</v>
      </c>
      <c r="K328" s="243">
        <f>'2009 (Прил 1) (2)'!O45</f>
        <v>67.12</v>
      </c>
      <c r="L328" s="244">
        <f t="shared" si="62"/>
        <v>440</v>
      </c>
      <c r="M328" s="350">
        <v>335</v>
      </c>
      <c r="N328" s="239">
        <f t="shared" si="63"/>
        <v>1.31</v>
      </c>
      <c r="P328" s="307"/>
    </row>
    <row r="329" spans="1:16" ht="31.2" x14ac:dyDescent="0.3">
      <c r="A329" s="274" t="str">
        <f>'2009 (Прил 1) (2)'!B46</f>
        <v>238.5</v>
      </c>
      <c r="B329" s="320" t="s">
        <v>664</v>
      </c>
      <c r="C329" s="351" t="s">
        <v>391</v>
      </c>
      <c r="D329" s="247"/>
      <c r="E329" s="243"/>
      <c r="F329" s="303"/>
      <c r="G329" s="243"/>
      <c r="H329" s="243"/>
      <c r="I329" s="243"/>
      <c r="J329" s="243">
        <f>'2009 (Прил 1) (2)'!N46</f>
        <v>389.83</v>
      </c>
      <c r="K329" s="243">
        <f>'2009 (Прил 1) (2)'!O46</f>
        <v>70.17</v>
      </c>
      <c r="L329" s="244">
        <f t="shared" si="62"/>
        <v>460</v>
      </c>
      <c r="M329" s="350">
        <v>355</v>
      </c>
      <c r="N329" s="239">
        <f t="shared" si="63"/>
        <v>1.3</v>
      </c>
      <c r="P329" s="307"/>
    </row>
    <row r="330" spans="1:16" ht="31.2" x14ac:dyDescent="0.3">
      <c r="A330" s="274" t="str">
        <f>'2009 (Прил 1) (2)'!B47</f>
        <v>238.6</v>
      </c>
      <c r="B330" s="320" t="s">
        <v>654</v>
      </c>
      <c r="C330" s="351" t="s">
        <v>391</v>
      </c>
      <c r="D330" s="247"/>
      <c r="E330" s="243"/>
      <c r="F330" s="303"/>
      <c r="G330" s="243"/>
      <c r="H330" s="243"/>
      <c r="I330" s="243"/>
      <c r="J330" s="243">
        <f>'2009 (Прил 1) (2)'!N47</f>
        <v>461.86</v>
      </c>
      <c r="K330" s="243">
        <f>'2009 (Прил 1) (2)'!O47</f>
        <v>83.14</v>
      </c>
      <c r="L330" s="244">
        <f t="shared" si="62"/>
        <v>545</v>
      </c>
      <c r="M330" s="350">
        <v>445</v>
      </c>
      <c r="N330" s="239">
        <f t="shared" si="63"/>
        <v>1.22</v>
      </c>
      <c r="P330" s="307"/>
    </row>
    <row r="331" spans="1:16" ht="31.2" x14ac:dyDescent="0.3">
      <c r="A331" s="274" t="str">
        <f>'2009 (Прил 1) (2)'!B48</f>
        <v>238.7</v>
      </c>
      <c r="B331" s="320" t="s">
        <v>655</v>
      </c>
      <c r="C331" s="351" t="s">
        <v>391</v>
      </c>
      <c r="D331" s="247"/>
      <c r="E331" s="243"/>
      <c r="F331" s="303"/>
      <c r="G331" s="243"/>
      <c r="H331" s="243"/>
      <c r="I331" s="243"/>
      <c r="J331" s="243">
        <f>'2009 (Прил 1) (2)'!N48</f>
        <v>317.8</v>
      </c>
      <c r="K331" s="243">
        <f>'2009 (Прил 1) (2)'!O48</f>
        <v>57.2</v>
      </c>
      <c r="L331" s="244">
        <f t="shared" si="62"/>
        <v>375</v>
      </c>
      <c r="M331" s="350">
        <v>275</v>
      </c>
      <c r="N331" s="239">
        <f t="shared" si="63"/>
        <v>1.36</v>
      </c>
      <c r="P331" s="307"/>
    </row>
    <row r="332" spans="1:16" ht="31.2" x14ac:dyDescent="0.3">
      <c r="A332" s="274" t="str">
        <f>'2009 (Прил 1) (2)'!B49</f>
        <v>238.8</v>
      </c>
      <c r="B332" s="320" t="s">
        <v>656</v>
      </c>
      <c r="C332" s="351" t="s">
        <v>391</v>
      </c>
      <c r="D332" s="247"/>
      <c r="E332" s="243"/>
      <c r="F332" s="303"/>
      <c r="G332" s="243"/>
      <c r="H332" s="243"/>
      <c r="I332" s="243"/>
      <c r="J332" s="243">
        <f>'2009 (Прил 1) (2)'!N49</f>
        <v>326.27</v>
      </c>
      <c r="K332" s="243">
        <f>'2009 (Прил 1) (2)'!O49</f>
        <v>58.73</v>
      </c>
      <c r="L332" s="244">
        <f t="shared" si="62"/>
        <v>385</v>
      </c>
      <c r="M332" s="350">
        <v>285</v>
      </c>
      <c r="N332" s="239">
        <f t="shared" si="63"/>
        <v>1.35</v>
      </c>
      <c r="P332" s="307"/>
    </row>
    <row r="333" spans="1:16" ht="31.2" x14ac:dyDescent="0.3">
      <c r="A333" s="274" t="str">
        <f>'2009 (Прил 1) (2)'!B50</f>
        <v>238.9</v>
      </c>
      <c r="B333" s="320" t="s">
        <v>657</v>
      </c>
      <c r="C333" s="351" t="s">
        <v>391</v>
      </c>
      <c r="D333" s="247"/>
      <c r="E333" s="243"/>
      <c r="F333" s="303"/>
      <c r="G333" s="243"/>
      <c r="H333" s="243"/>
      <c r="I333" s="243"/>
      <c r="J333" s="243">
        <f>'2009 (Прил 1) (2)'!N50</f>
        <v>347.46</v>
      </c>
      <c r="K333" s="243">
        <f>'2009 (Прил 1) (2)'!O50</f>
        <v>62.54</v>
      </c>
      <c r="L333" s="244">
        <f t="shared" si="62"/>
        <v>410</v>
      </c>
      <c r="M333" s="350">
        <v>305</v>
      </c>
      <c r="N333" s="239">
        <f t="shared" si="63"/>
        <v>1.34</v>
      </c>
      <c r="P333" s="307"/>
    </row>
    <row r="334" spans="1:16" ht="31.2" x14ac:dyDescent="0.3">
      <c r="A334" s="274" t="str">
        <f>'2009 (Прил 1) (2)'!B51</f>
        <v>238.10</v>
      </c>
      <c r="B334" s="320" t="str">
        <f>'2009 (Прил 1) (2)'!C51</f>
        <v xml:space="preserve">сильфон 1/2" "KUZUFLEX" длиной 100 см гайка/гайка </v>
      </c>
      <c r="C334" s="351" t="s">
        <v>391</v>
      </c>
      <c r="D334" s="247"/>
      <c r="E334" s="243"/>
      <c r="F334" s="303"/>
      <c r="G334" s="243"/>
      <c r="H334" s="243"/>
      <c r="I334" s="243"/>
      <c r="J334" s="243">
        <f>'2009 (Прил 1) (2)'!N51</f>
        <v>309.32</v>
      </c>
      <c r="K334" s="243">
        <f>'2009 (Прил 1) (2)'!O51</f>
        <v>55.68</v>
      </c>
      <c r="L334" s="244">
        <f t="shared" si="62"/>
        <v>365</v>
      </c>
      <c r="M334" s="350">
        <v>265</v>
      </c>
      <c r="N334" s="239">
        <f t="shared" si="63"/>
        <v>1.38</v>
      </c>
      <c r="P334" s="307"/>
    </row>
    <row r="335" spans="1:16" ht="31.2" x14ac:dyDescent="0.3">
      <c r="A335" s="274" t="str">
        <f>'2009 (Прил 1) (2)'!B52</f>
        <v>238.11</v>
      </c>
      <c r="B335" s="320" t="str">
        <f>'2009 (Прил 1) (2)'!C52</f>
        <v xml:space="preserve">сильфон 1/2" "KUZUFLEX" длиной 120 см гайка/гайка (гайка/штуцер) </v>
      </c>
      <c r="C335" s="351" t="s">
        <v>391</v>
      </c>
      <c r="D335" s="247"/>
      <c r="E335" s="243"/>
      <c r="F335" s="303"/>
      <c r="G335" s="243"/>
      <c r="H335" s="243"/>
      <c r="I335" s="243"/>
      <c r="J335" s="243">
        <f>'2009 (Прил 1) (2)'!N52</f>
        <v>317.8</v>
      </c>
      <c r="K335" s="243">
        <f>'2009 (Прил 1) (2)'!O52</f>
        <v>57.2</v>
      </c>
      <c r="L335" s="244">
        <f t="shared" si="62"/>
        <v>375</v>
      </c>
      <c r="M335" s="350">
        <v>275</v>
      </c>
      <c r="N335" s="239">
        <f t="shared" si="63"/>
        <v>1.36</v>
      </c>
      <c r="P335" s="307"/>
    </row>
    <row r="336" spans="1:16" ht="31.2" x14ac:dyDescent="0.3">
      <c r="A336" s="274" t="str">
        <f>'2009 (Прил 1) (2)'!B53</f>
        <v>238.12</v>
      </c>
      <c r="B336" s="320" t="str">
        <f>'2009 (Прил 1) (2)'!C53</f>
        <v xml:space="preserve">сильфон 1/2" "KUZUFLEX" длиной 150 см гайка/гайка (гайка/штуцер) </v>
      </c>
      <c r="C336" s="351" t="s">
        <v>391</v>
      </c>
      <c r="D336" s="247"/>
      <c r="E336" s="243"/>
      <c r="F336" s="303"/>
      <c r="G336" s="243"/>
      <c r="H336" s="243"/>
      <c r="I336" s="243"/>
      <c r="J336" s="243">
        <f>'2009 (Прил 1) (2)'!N53</f>
        <v>326.27</v>
      </c>
      <c r="K336" s="243">
        <f>'2009 (Прил 1) (2)'!O53</f>
        <v>58.73</v>
      </c>
      <c r="L336" s="244">
        <f t="shared" si="62"/>
        <v>385</v>
      </c>
      <c r="M336" s="350">
        <v>285</v>
      </c>
      <c r="N336" s="239">
        <f t="shared" si="63"/>
        <v>1.35</v>
      </c>
      <c r="P336" s="307"/>
    </row>
    <row r="337" spans="1:16" ht="31.2" x14ac:dyDescent="0.3">
      <c r="A337" s="274" t="str">
        <f>'2009 (Прил 1) (2)'!B54</f>
        <v>238.13</v>
      </c>
      <c r="B337" s="320" t="str">
        <f>'2009 (Прил 1) (2)'!C54</f>
        <v xml:space="preserve">сильфон 1/2" "KUZUFLEX" длиной 180 см гайка/гайка (гайка/штуцер) </v>
      </c>
      <c r="C337" s="351" t="s">
        <v>391</v>
      </c>
      <c r="D337" s="247"/>
      <c r="E337" s="243"/>
      <c r="F337" s="303"/>
      <c r="G337" s="243"/>
      <c r="H337" s="243"/>
      <c r="I337" s="243"/>
      <c r="J337" s="243">
        <f>'2009 (Прил 1) (2)'!N54</f>
        <v>338.98</v>
      </c>
      <c r="K337" s="243">
        <f>'2009 (Прил 1) (2)'!O54</f>
        <v>61.02</v>
      </c>
      <c r="L337" s="244">
        <f t="shared" si="62"/>
        <v>400</v>
      </c>
      <c r="M337" s="350">
        <v>300</v>
      </c>
      <c r="N337" s="239">
        <f t="shared" si="63"/>
        <v>1.33</v>
      </c>
      <c r="P337" s="307"/>
    </row>
    <row r="338" spans="1:16" ht="31.2" x14ac:dyDescent="0.3">
      <c r="A338" s="274" t="str">
        <f>'2009 (Прил 1) (2)'!B55</f>
        <v>238.14</v>
      </c>
      <c r="B338" s="320" t="str">
        <f>'2009 (Прил 1) (2)'!C55</f>
        <v xml:space="preserve">сильфон 1/2" "KUZUFLEX" длиной 200 см гайка/гайка (гайка/штуцер) </v>
      </c>
      <c r="C338" s="351" t="s">
        <v>391</v>
      </c>
      <c r="D338" s="247"/>
      <c r="E338" s="243"/>
      <c r="F338" s="303"/>
      <c r="G338" s="243"/>
      <c r="H338" s="243"/>
      <c r="I338" s="243"/>
      <c r="J338" s="243">
        <f>'2009 (Прил 1) (2)'!N55</f>
        <v>347.46</v>
      </c>
      <c r="K338" s="243">
        <f>'2009 (Прил 1) (2)'!O55</f>
        <v>62.54</v>
      </c>
      <c r="L338" s="244">
        <f t="shared" si="62"/>
        <v>410</v>
      </c>
      <c r="M338" s="350">
        <v>305</v>
      </c>
      <c r="N338" s="239">
        <f t="shared" si="63"/>
        <v>1.34</v>
      </c>
      <c r="P338" s="307"/>
    </row>
    <row r="339" spans="1:16" ht="46.8" x14ac:dyDescent="0.3">
      <c r="A339" s="274">
        <v>239</v>
      </c>
      <c r="B339" s="275" t="s">
        <v>335</v>
      </c>
      <c r="C339" s="249" t="s">
        <v>648</v>
      </c>
      <c r="D339" s="247"/>
      <c r="E339" s="243"/>
      <c r="F339" s="303"/>
      <c r="G339" s="243"/>
      <c r="H339" s="243"/>
      <c r="I339" s="243"/>
      <c r="J339" s="243"/>
      <c r="K339" s="243"/>
      <c r="L339" s="244">
        <f>MROUND(M339*1.1,5)</f>
        <v>0</v>
      </c>
      <c r="M339" s="350"/>
      <c r="N339" s="239"/>
      <c r="P339" s="307"/>
    </row>
    <row r="340" spans="1:16" x14ac:dyDescent="0.3">
      <c r="A340" s="274" t="e">
        <f>#REF!</f>
        <v>#REF!</v>
      </c>
      <c r="B340" s="320" t="e">
        <f>#REF!</f>
        <v>#REF!</v>
      </c>
      <c r="C340" s="351" t="s">
        <v>391</v>
      </c>
      <c r="D340" s="247"/>
      <c r="E340" s="243"/>
      <c r="F340" s="303"/>
      <c r="G340" s="243"/>
      <c r="H340" s="243"/>
      <c r="I340" s="243"/>
      <c r="J340" s="243" t="e">
        <f>#REF!</f>
        <v>#REF!</v>
      </c>
      <c r="K340" s="243" t="e">
        <f>#REF!</f>
        <v>#REF!</v>
      </c>
      <c r="L340" s="244" t="e">
        <f t="shared" ref="L340:L368" si="64">J340+K340</f>
        <v>#REF!</v>
      </c>
      <c r="M340" s="350">
        <v>290</v>
      </c>
      <c r="N340" s="239" t="e">
        <f t="shared" ref="N340:N353" si="65">L340/M340</f>
        <v>#REF!</v>
      </c>
      <c r="P340" s="307"/>
    </row>
    <row r="341" spans="1:16" x14ac:dyDescent="0.3">
      <c r="A341" s="274" t="e">
        <f>#REF!</f>
        <v>#REF!</v>
      </c>
      <c r="B341" s="320" t="e">
        <f>#REF!</f>
        <v>#REF!</v>
      </c>
      <c r="C341" s="351" t="s">
        <v>391</v>
      </c>
      <c r="D341" s="247"/>
      <c r="E341" s="243"/>
      <c r="F341" s="303"/>
      <c r="G341" s="243"/>
      <c r="H341" s="243"/>
      <c r="I341" s="243"/>
      <c r="J341" s="243" t="e">
        <f>#REF!</f>
        <v>#REF!</v>
      </c>
      <c r="K341" s="243" t="e">
        <f>#REF!</f>
        <v>#REF!</v>
      </c>
      <c r="L341" s="244" t="e">
        <f t="shared" si="64"/>
        <v>#REF!</v>
      </c>
      <c r="M341" s="350">
        <v>320</v>
      </c>
      <c r="N341" s="239" t="e">
        <f t="shared" si="65"/>
        <v>#REF!</v>
      </c>
      <c r="P341" s="307"/>
    </row>
    <row r="342" spans="1:16" x14ac:dyDescent="0.3">
      <c r="A342" s="274" t="e">
        <f>#REF!</f>
        <v>#REF!</v>
      </c>
      <c r="B342" s="320" t="e">
        <f>#REF!</f>
        <v>#REF!</v>
      </c>
      <c r="C342" s="351" t="s">
        <v>391</v>
      </c>
      <c r="D342" s="247"/>
      <c r="E342" s="243"/>
      <c r="F342" s="303"/>
      <c r="G342" s="243"/>
      <c r="H342" s="243"/>
      <c r="I342" s="243"/>
      <c r="J342" s="243" t="e">
        <f>#REF!</f>
        <v>#REF!</v>
      </c>
      <c r="K342" s="243" t="e">
        <f>#REF!</f>
        <v>#REF!</v>
      </c>
      <c r="L342" s="244" t="e">
        <f t="shared" si="64"/>
        <v>#REF!</v>
      </c>
      <c r="M342" s="350">
        <v>410</v>
      </c>
      <c r="N342" s="239" t="e">
        <f t="shared" si="65"/>
        <v>#REF!</v>
      </c>
      <c r="P342" s="307"/>
    </row>
    <row r="343" spans="1:16" x14ac:dyDescent="0.3">
      <c r="A343" s="274" t="e">
        <f>#REF!</f>
        <v>#REF!</v>
      </c>
      <c r="B343" s="320" t="e">
        <f>#REF!</f>
        <v>#REF!</v>
      </c>
      <c r="C343" s="351" t="s">
        <v>391</v>
      </c>
      <c r="D343" s="247"/>
      <c r="E343" s="243"/>
      <c r="F343" s="303"/>
      <c r="G343" s="243"/>
      <c r="H343" s="243"/>
      <c r="I343" s="243"/>
      <c r="J343" s="243" t="e">
        <f>#REF!</f>
        <v>#REF!</v>
      </c>
      <c r="K343" s="243" t="e">
        <f>#REF!</f>
        <v>#REF!</v>
      </c>
      <c r="L343" s="244" t="e">
        <f t="shared" si="64"/>
        <v>#REF!</v>
      </c>
      <c r="M343" s="350">
        <v>270</v>
      </c>
      <c r="N343" s="239" t="e">
        <f t="shared" si="65"/>
        <v>#REF!</v>
      </c>
      <c r="P343" s="307"/>
    </row>
    <row r="344" spans="1:16" x14ac:dyDescent="0.3">
      <c r="A344" s="274" t="e">
        <f>#REF!</f>
        <v>#REF!</v>
      </c>
      <c r="B344" s="320" t="e">
        <f>#REF!</f>
        <v>#REF!</v>
      </c>
      <c r="C344" s="351" t="s">
        <v>391</v>
      </c>
      <c r="D344" s="247"/>
      <c r="E344" s="243"/>
      <c r="F344" s="303"/>
      <c r="G344" s="243"/>
      <c r="H344" s="243"/>
      <c r="I344" s="243"/>
      <c r="J344" s="243" t="e">
        <f>#REF!</f>
        <v>#REF!</v>
      </c>
      <c r="K344" s="243" t="e">
        <f>#REF!</f>
        <v>#REF!</v>
      </c>
      <c r="L344" s="244" t="e">
        <f t="shared" si="64"/>
        <v>#REF!</v>
      </c>
      <c r="M344" s="350">
        <v>295</v>
      </c>
      <c r="N344" s="239" t="e">
        <f t="shared" si="65"/>
        <v>#REF!</v>
      </c>
      <c r="P344" s="307"/>
    </row>
    <row r="345" spans="1:16" x14ac:dyDescent="0.3">
      <c r="A345" s="274" t="e">
        <f>#REF!</f>
        <v>#REF!</v>
      </c>
      <c r="B345" s="320" t="e">
        <f>#REF!</f>
        <v>#REF!</v>
      </c>
      <c r="C345" s="351" t="s">
        <v>391</v>
      </c>
      <c r="D345" s="247"/>
      <c r="E345" s="243"/>
      <c r="F345" s="303"/>
      <c r="G345" s="243"/>
      <c r="H345" s="243"/>
      <c r="I345" s="243"/>
      <c r="J345" s="243" t="e">
        <f>#REF!</f>
        <v>#REF!</v>
      </c>
      <c r="K345" s="243" t="e">
        <f>#REF!</f>
        <v>#REF!</v>
      </c>
      <c r="L345" s="244" t="e">
        <f t="shared" si="64"/>
        <v>#REF!</v>
      </c>
      <c r="M345" s="350">
        <v>380</v>
      </c>
      <c r="N345" s="239" t="e">
        <f t="shared" si="65"/>
        <v>#REF!</v>
      </c>
      <c r="P345" s="307"/>
    </row>
    <row r="346" spans="1:16" x14ac:dyDescent="0.3">
      <c r="A346" s="274" t="e">
        <f>#REF!</f>
        <v>#REF!</v>
      </c>
      <c r="B346" s="320" t="e">
        <f>#REF!</f>
        <v>#REF!</v>
      </c>
      <c r="C346" s="351" t="s">
        <v>391</v>
      </c>
      <c r="D346" s="247"/>
      <c r="E346" s="243"/>
      <c r="F346" s="303"/>
      <c r="G346" s="243"/>
      <c r="H346" s="243"/>
      <c r="I346" s="243"/>
      <c r="J346" s="243" t="e">
        <f>#REF!</f>
        <v>#REF!</v>
      </c>
      <c r="K346" s="243" t="e">
        <f>#REF!</f>
        <v>#REF!</v>
      </c>
      <c r="L346" s="244" t="e">
        <f t="shared" si="64"/>
        <v>#REF!</v>
      </c>
      <c r="M346" s="350">
        <v>210</v>
      </c>
      <c r="N346" s="239" t="e">
        <f t="shared" si="65"/>
        <v>#REF!</v>
      </c>
      <c r="P346" s="307"/>
    </row>
    <row r="347" spans="1:16" x14ac:dyDescent="0.3">
      <c r="A347" s="274" t="e">
        <f>#REF!</f>
        <v>#REF!</v>
      </c>
      <c r="B347" s="320" t="e">
        <f>#REF!</f>
        <v>#REF!</v>
      </c>
      <c r="C347" s="351" t="s">
        <v>391</v>
      </c>
      <c r="D347" s="247"/>
      <c r="E347" s="243"/>
      <c r="F347" s="303"/>
      <c r="G347" s="243"/>
      <c r="H347" s="243"/>
      <c r="I347" s="243"/>
      <c r="J347" s="243" t="e">
        <f>#REF!</f>
        <v>#REF!</v>
      </c>
      <c r="K347" s="243" t="e">
        <f>#REF!</f>
        <v>#REF!</v>
      </c>
      <c r="L347" s="244" t="e">
        <f t="shared" si="64"/>
        <v>#REF!</v>
      </c>
      <c r="M347" s="350">
        <v>220</v>
      </c>
      <c r="N347" s="239" t="e">
        <f t="shared" si="65"/>
        <v>#REF!</v>
      </c>
      <c r="P347" s="307"/>
    </row>
    <row r="348" spans="1:16" x14ac:dyDescent="0.3">
      <c r="A348" s="274" t="e">
        <f>#REF!</f>
        <v>#REF!</v>
      </c>
      <c r="B348" s="320" t="e">
        <f>#REF!</f>
        <v>#REF!</v>
      </c>
      <c r="C348" s="351" t="s">
        <v>391</v>
      </c>
      <c r="D348" s="247"/>
      <c r="E348" s="243"/>
      <c r="F348" s="303"/>
      <c r="G348" s="243"/>
      <c r="H348" s="243"/>
      <c r="I348" s="243"/>
      <c r="J348" s="243" t="e">
        <f>#REF!</f>
        <v>#REF!</v>
      </c>
      <c r="K348" s="243" t="e">
        <f>#REF!</f>
        <v>#REF!</v>
      </c>
      <c r="L348" s="244" t="e">
        <f t="shared" si="64"/>
        <v>#REF!</v>
      </c>
      <c r="M348" s="350">
        <v>245</v>
      </c>
      <c r="N348" s="239" t="e">
        <f t="shared" si="65"/>
        <v>#REF!</v>
      </c>
      <c r="P348" s="307"/>
    </row>
    <row r="349" spans="1:16" ht="31.2" x14ac:dyDescent="0.3">
      <c r="A349" s="274" t="str">
        <f>'2009 (Прил 1) (2)'!B57</f>
        <v>239.10</v>
      </c>
      <c r="B349" s="320" t="str">
        <f>'2009 (Прил 1) (2)'!C57</f>
        <v xml:space="preserve">сильфон 1/2" "KUZUFLEX" длиной 100 см гайка/гайка </v>
      </c>
      <c r="C349" s="351" t="s">
        <v>391</v>
      </c>
      <c r="D349" s="247"/>
      <c r="E349" s="243"/>
      <c r="F349" s="303"/>
      <c r="G349" s="243"/>
      <c r="H349" s="243"/>
      <c r="I349" s="243"/>
      <c r="J349" s="243">
        <f>'2009 (Прил 1) (2)'!N57</f>
        <v>169.49</v>
      </c>
      <c r="K349" s="243">
        <f>'2009 (Прил 1) (2)'!O57</f>
        <v>30.51</v>
      </c>
      <c r="L349" s="244">
        <f t="shared" si="64"/>
        <v>200</v>
      </c>
      <c r="M349" s="350">
        <v>200</v>
      </c>
      <c r="N349" s="239">
        <f t="shared" si="65"/>
        <v>1</v>
      </c>
      <c r="P349" s="307"/>
    </row>
    <row r="350" spans="1:16" ht="31.2" x14ac:dyDescent="0.3">
      <c r="A350" s="274" t="str">
        <f>'2009 (Прил 1) (2)'!B58</f>
        <v>239.11</v>
      </c>
      <c r="B350" s="320" t="str">
        <f>'2009 (Прил 1) (2)'!C58</f>
        <v xml:space="preserve">сильфон 1/2" "KUZUFLEX" длиной 120 см гайка/гайка (гайка/штуцер) </v>
      </c>
      <c r="C350" s="351" t="s">
        <v>391</v>
      </c>
      <c r="D350" s="247"/>
      <c r="E350" s="243"/>
      <c r="F350" s="303"/>
      <c r="G350" s="243"/>
      <c r="H350" s="243"/>
      <c r="I350" s="243"/>
      <c r="J350" s="243">
        <f>'2009 (Прил 1) (2)'!N58</f>
        <v>177.97</v>
      </c>
      <c r="K350" s="243">
        <f>'2009 (Прил 1) (2)'!O58</f>
        <v>32.03</v>
      </c>
      <c r="L350" s="244">
        <f t="shared" si="64"/>
        <v>210</v>
      </c>
      <c r="M350" s="350">
        <v>210</v>
      </c>
      <c r="N350" s="239">
        <f t="shared" si="65"/>
        <v>1</v>
      </c>
      <c r="P350" s="307"/>
    </row>
    <row r="351" spans="1:16" ht="31.2" x14ac:dyDescent="0.3">
      <c r="A351" s="274" t="str">
        <f>'2009 (Прил 1) (2)'!B59</f>
        <v>239.12</v>
      </c>
      <c r="B351" s="320" t="str">
        <f>'2009 (Прил 1) (2)'!C59</f>
        <v xml:space="preserve">сильфон 1/2" "KUZUFLEX" длиной 150 см гайка/гайка (гайка/штуцер) </v>
      </c>
      <c r="C351" s="351" t="s">
        <v>391</v>
      </c>
      <c r="D351" s="247"/>
      <c r="E351" s="243"/>
      <c r="F351" s="303"/>
      <c r="G351" s="243"/>
      <c r="H351" s="243"/>
      <c r="I351" s="243"/>
      <c r="J351" s="243">
        <f>'2009 (Прил 1) (2)'!N59</f>
        <v>186.44</v>
      </c>
      <c r="K351" s="243">
        <f>'2009 (Прил 1) (2)'!O59</f>
        <v>33.56</v>
      </c>
      <c r="L351" s="244">
        <f t="shared" si="64"/>
        <v>220</v>
      </c>
      <c r="M351" s="350">
        <v>220</v>
      </c>
      <c r="N351" s="239">
        <f t="shared" si="65"/>
        <v>1</v>
      </c>
      <c r="P351" s="307"/>
    </row>
    <row r="352" spans="1:16" ht="31.2" x14ac:dyDescent="0.3">
      <c r="A352" s="274" t="str">
        <f>'2009 (Прил 1) (2)'!B60</f>
        <v>239.13</v>
      </c>
      <c r="B352" s="320" t="str">
        <f>'2009 (Прил 1) (2)'!C60</f>
        <v xml:space="preserve">сильфон 1/2" "KUZUFLEX" длиной 180 см гайка/гайка (гайка/штуцер) </v>
      </c>
      <c r="C352" s="351" t="s">
        <v>391</v>
      </c>
      <c r="D352" s="247"/>
      <c r="E352" s="243"/>
      <c r="F352" s="303"/>
      <c r="G352" s="243"/>
      <c r="H352" s="243"/>
      <c r="I352" s="243"/>
      <c r="J352" s="243">
        <f>'2009 (Прил 1) (2)'!N60</f>
        <v>199.15</v>
      </c>
      <c r="K352" s="243">
        <f>'2009 (Прил 1) (2)'!O60</f>
        <v>35.85</v>
      </c>
      <c r="L352" s="244">
        <f t="shared" si="64"/>
        <v>235</v>
      </c>
      <c r="M352" s="350">
        <v>235</v>
      </c>
      <c r="N352" s="239">
        <f t="shared" si="65"/>
        <v>1</v>
      </c>
      <c r="P352" s="307"/>
    </row>
    <row r="353" spans="1:16" ht="31.2" x14ac:dyDescent="0.3">
      <c r="A353" s="274" t="str">
        <f>'2009 (Прил 1) (2)'!B61</f>
        <v>239.14</v>
      </c>
      <c r="B353" s="320" t="str">
        <f>'2009 (Прил 1) (2)'!C61</f>
        <v xml:space="preserve">сильфон 1/2" "KUZUFLEX" длиной 200 см гайка/гайка (гайка/штуцер) </v>
      </c>
      <c r="C353" s="351" t="s">
        <v>391</v>
      </c>
      <c r="D353" s="247"/>
      <c r="E353" s="243"/>
      <c r="F353" s="303"/>
      <c r="G353" s="243"/>
      <c r="H353" s="243"/>
      <c r="I353" s="243"/>
      <c r="J353" s="243">
        <f>'2009 (Прил 1) (2)'!N61</f>
        <v>207.63</v>
      </c>
      <c r="K353" s="243">
        <f>'2009 (Прил 1) (2)'!O61</f>
        <v>37.369999999999997</v>
      </c>
      <c r="L353" s="244">
        <f t="shared" si="64"/>
        <v>245</v>
      </c>
      <c r="M353" s="350">
        <v>245</v>
      </c>
      <c r="N353" s="239">
        <f t="shared" si="65"/>
        <v>1</v>
      </c>
      <c r="P353" s="307"/>
    </row>
    <row r="354" spans="1:16" ht="46.8" x14ac:dyDescent="0.3">
      <c r="A354" s="274">
        <v>240</v>
      </c>
      <c r="B354" s="275" t="s">
        <v>336</v>
      </c>
      <c r="C354" s="249" t="s">
        <v>648</v>
      </c>
      <c r="D354" s="247"/>
      <c r="E354" s="243"/>
      <c r="F354" s="303"/>
      <c r="G354" s="243"/>
      <c r="H354" s="243"/>
      <c r="I354" s="243"/>
      <c r="J354" s="243"/>
      <c r="K354" s="243"/>
      <c r="L354" s="244">
        <f t="shared" si="64"/>
        <v>0</v>
      </c>
      <c r="M354" s="350"/>
      <c r="N354" s="239"/>
      <c r="P354" s="307"/>
    </row>
    <row r="355" spans="1:16" ht="31.2" x14ac:dyDescent="0.3">
      <c r="A355" s="274" t="e">
        <f>#REF!</f>
        <v>#REF!</v>
      </c>
      <c r="B355" s="320" t="s">
        <v>658</v>
      </c>
      <c r="C355" s="351" t="s">
        <v>391</v>
      </c>
      <c r="D355" s="247"/>
      <c r="E355" s="243"/>
      <c r="F355" s="303"/>
      <c r="G355" s="243"/>
      <c r="H355" s="243"/>
      <c r="I355" s="243"/>
      <c r="J355" s="243" t="e">
        <f>#REF!</f>
        <v>#REF!</v>
      </c>
      <c r="K355" s="243" t="e">
        <f>#REF!</f>
        <v>#REF!</v>
      </c>
      <c r="L355" s="244" t="e">
        <f t="shared" si="64"/>
        <v>#REF!</v>
      </c>
      <c r="M355" s="350">
        <v>320</v>
      </c>
      <c r="N355" s="239" t="e">
        <f t="shared" ref="N355:N368" si="66">L355/M355</f>
        <v>#REF!</v>
      </c>
      <c r="P355" s="307"/>
    </row>
    <row r="356" spans="1:16" ht="31.2" x14ac:dyDescent="0.3">
      <c r="A356" s="274" t="e">
        <f>#REF!</f>
        <v>#REF!</v>
      </c>
      <c r="B356" s="320" t="s">
        <v>650</v>
      </c>
      <c r="C356" s="351" t="s">
        <v>391</v>
      </c>
      <c r="D356" s="247"/>
      <c r="E356" s="243"/>
      <c r="F356" s="303"/>
      <c r="G356" s="243"/>
      <c r="H356" s="243"/>
      <c r="I356" s="243"/>
      <c r="J356" s="243" t="e">
        <f>#REF!</f>
        <v>#REF!</v>
      </c>
      <c r="K356" s="243" t="e">
        <f>#REF!</f>
        <v>#REF!</v>
      </c>
      <c r="L356" s="244" t="e">
        <f t="shared" si="64"/>
        <v>#REF!</v>
      </c>
      <c r="M356" s="350">
        <v>350</v>
      </c>
      <c r="N356" s="239" t="e">
        <f t="shared" si="66"/>
        <v>#REF!</v>
      </c>
      <c r="P356" s="307"/>
    </row>
    <row r="357" spans="1:16" ht="31.2" x14ac:dyDescent="0.3">
      <c r="A357" s="274" t="e">
        <f>#REF!</f>
        <v>#REF!</v>
      </c>
      <c r="B357" s="320" t="s">
        <v>659</v>
      </c>
      <c r="C357" s="351" t="s">
        <v>391</v>
      </c>
      <c r="D357" s="247"/>
      <c r="E357" s="243"/>
      <c r="F357" s="303"/>
      <c r="G357" s="243"/>
      <c r="H357" s="243"/>
      <c r="I357" s="243"/>
      <c r="J357" s="243" t="e">
        <f>#REF!</f>
        <v>#REF!</v>
      </c>
      <c r="K357" s="243" t="e">
        <f>#REF!</f>
        <v>#REF!</v>
      </c>
      <c r="L357" s="244" t="e">
        <f t="shared" si="64"/>
        <v>#REF!</v>
      </c>
      <c r="M357" s="350">
        <v>440</v>
      </c>
      <c r="N357" s="239" t="e">
        <f t="shared" si="66"/>
        <v>#REF!</v>
      </c>
      <c r="P357" s="307"/>
    </row>
    <row r="358" spans="1:16" ht="31.2" x14ac:dyDescent="0.3">
      <c r="A358" s="274" t="e">
        <f>#REF!</f>
        <v>#REF!</v>
      </c>
      <c r="B358" s="320" t="s">
        <v>660</v>
      </c>
      <c r="C358" s="351" t="s">
        <v>391</v>
      </c>
      <c r="D358" s="247"/>
      <c r="E358" s="243"/>
      <c r="F358" s="303"/>
      <c r="G358" s="243"/>
      <c r="H358" s="243"/>
      <c r="I358" s="243"/>
      <c r="J358" s="243" t="e">
        <f>#REF!</f>
        <v>#REF!</v>
      </c>
      <c r="K358" s="243" t="e">
        <f>#REF!</f>
        <v>#REF!</v>
      </c>
      <c r="L358" s="244" t="e">
        <f t="shared" si="64"/>
        <v>#REF!</v>
      </c>
      <c r="M358" s="350">
        <v>305</v>
      </c>
      <c r="N358" s="239" t="e">
        <f t="shared" si="66"/>
        <v>#REF!</v>
      </c>
      <c r="P358" s="307"/>
    </row>
    <row r="359" spans="1:16" ht="31.2" x14ac:dyDescent="0.3">
      <c r="A359" s="274" t="e">
        <f>#REF!</f>
        <v>#REF!</v>
      </c>
      <c r="B359" s="320" t="s">
        <v>661</v>
      </c>
      <c r="C359" s="351" t="s">
        <v>391</v>
      </c>
      <c r="D359" s="247"/>
      <c r="E359" s="243"/>
      <c r="F359" s="303"/>
      <c r="G359" s="243"/>
      <c r="H359" s="243"/>
      <c r="I359" s="243"/>
      <c r="J359" s="243" t="e">
        <f>#REF!</f>
        <v>#REF!</v>
      </c>
      <c r="K359" s="243" t="e">
        <f>#REF!</f>
        <v>#REF!</v>
      </c>
      <c r="L359" s="244" t="e">
        <f t="shared" si="64"/>
        <v>#REF!</v>
      </c>
      <c r="M359" s="350">
        <v>325</v>
      </c>
      <c r="N359" s="239" t="e">
        <f t="shared" si="66"/>
        <v>#REF!</v>
      </c>
      <c r="P359" s="307"/>
    </row>
    <row r="360" spans="1:16" ht="31.2" x14ac:dyDescent="0.3">
      <c r="A360" s="274" t="e">
        <f>#REF!</f>
        <v>#REF!</v>
      </c>
      <c r="B360" s="320" t="s">
        <v>662</v>
      </c>
      <c r="C360" s="351" t="s">
        <v>391</v>
      </c>
      <c r="D360" s="247"/>
      <c r="E360" s="243"/>
      <c r="F360" s="303"/>
      <c r="G360" s="243"/>
      <c r="H360" s="243"/>
      <c r="I360" s="243"/>
      <c r="J360" s="243" t="e">
        <f>#REF!</f>
        <v>#REF!</v>
      </c>
      <c r="K360" s="243" t="e">
        <f>#REF!</f>
        <v>#REF!</v>
      </c>
      <c r="L360" s="244" t="e">
        <f t="shared" si="64"/>
        <v>#REF!</v>
      </c>
      <c r="M360" s="350">
        <v>410</v>
      </c>
      <c r="N360" s="239" t="e">
        <f t="shared" si="66"/>
        <v>#REF!</v>
      </c>
      <c r="P360" s="307"/>
    </row>
    <row r="361" spans="1:16" ht="31.2" x14ac:dyDescent="0.3">
      <c r="A361" s="274" t="e">
        <f>#REF!</f>
        <v>#REF!</v>
      </c>
      <c r="B361" s="320" t="s">
        <v>655</v>
      </c>
      <c r="C361" s="351" t="s">
        <v>391</v>
      </c>
      <c r="D361" s="247"/>
      <c r="E361" s="243"/>
      <c r="F361" s="303"/>
      <c r="G361" s="243"/>
      <c r="H361" s="243"/>
      <c r="I361" s="243"/>
      <c r="J361" s="243" t="e">
        <f>#REF!</f>
        <v>#REF!</v>
      </c>
      <c r="K361" s="243" t="e">
        <f>#REF!</f>
        <v>#REF!</v>
      </c>
      <c r="L361" s="244" t="e">
        <f t="shared" si="64"/>
        <v>#REF!</v>
      </c>
      <c r="M361" s="350">
        <v>240</v>
      </c>
      <c r="N361" s="239" t="e">
        <f t="shared" si="66"/>
        <v>#REF!</v>
      </c>
      <c r="P361" s="307"/>
    </row>
    <row r="362" spans="1:16" ht="31.2" x14ac:dyDescent="0.3">
      <c r="A362" s="274" t="e">
        <f>#REF!</f>
        <v>#REF!</v>
      </c>
      <c r="B362" s="320" t="s">
        <v>656</v>
      </c>
      <c r="C362" s="351" t="s">
        <v>391</v>
      </c>
      <c r="D362" s="247"/>
      <c r="E362" s="243"/>
      <c r="F362" s="303"/>
      <c r="G362" s="243"/>
      <c r="H362" s="243"/>
      <c r="I362" s="243"/>
      <c r="J362" s="243" t="e">
        <f>#REF!</f>
        <v>#REF!</v>
      </c>
      <c r="K362" s="243" t="e">
        <f>#REF!</f>
        <v>#REF!</v>
      </c>
      <c r="L362" s="244" t="e">
        <f t="shared" si="64"/>
        <v>#REF!</v>
      </c>
      <c r="M362" s="350">
        <v>250</v>
      </c>
      <c r="N362" s="239" t="e">
        <f t="shared" si="66"/>
        <v>#REF!</v>
      </c>
      <c r="P362" s="307"/>
    </row>
    <row r="363" spans="1:16" ht="31.2" x14ac:dyDescent="0.3">
      <c r="A363" s="274" t="e">
        <f>#REF!</f>
        <v>#REF!</v>
      </c>
      <c r="B363" s="320" t="s">
        <v>657</v>
      </c>
      <c r="C363" s="351" t="s">
        <v>391</v>
      </c>
      <c r="D363" s="247"/>
      <c r="E363" s="243"/>
      <c r="F363" s="303"/>
      <c r="G363" s="243"/>
      <c r="H363" s="243"/>
      <c r="I363" s="243"/>
      <c r="J363" s="243" t="e">
        <f>#REF!</f>
        <v>#REF!</v>
      </c>
      <c r="K363" s="243" t="e">
        <f>#REF!</f>
        <v>#REF!</v>
      </c>
      <c r="L363" s="244" t="e">
        <f t="shared" si="64"/>
        <v>#REF!</v>
      </c>
      <c r="M363" s="350">
        <v>275</v>
      </c>
      <c r="N363" s="239" t="e">
        <f t="shared" si="66"/>
        <v>#REF!</v>
      </c>
      <c r="P363" s="307"/>
    </row>
    <row r="364" spans="1:16" ht="31.2" x14ac:dyDescent="0.3">
      <c r="A364" s="274" t="str">
        <f>'2009 (Прил 1) (2)'!B63</f>
        <v>240.10</v>
      </c>
      <c r="B364" s="320" t="str">
        <f>'2009 (Прил 1) (2)'!C63</f>
        <v xml:space="preserve">сильфон 1/2" "KUZUFLEX" длиной 100 см гайка/гайка </v>
      </c>
      <c r="C364" s="351" t="s">
        <v>391</v>
      </c>
      <c r="D364" s="247"/>
      <c r="E364" s="243"/>
      <c r="F364" s="303"/>
      <c r="G364" s="243"/>
      <c r="H364" s="243"/>
      <c r="I364" s="243"/>
      <c r="J364" s="243">
        <f>'2009 (Прил 1) (2)'!N63</f>
        <v>194.92</v>
      </c>
      <c r="K364" s="243">
        <f>'2009 (Прил 1) (2)'!O63</f>
        <v>35.08</v>
      </c>
      <c r="L364" s="244">
        <f t="shared" si="64"/>
        <v>230</v>
      </c>
      <c r="M364" s="350">
        <v>230</v>
      </c>
      <c r="N364" s="239">
        <f t="shared" si="66"/>
        <v>1</v>
      </c>
      <c r="P364" s="307"/>
    </row>
    <row r="365" spans="1:16" ht="31.2" x14ac:dyDescent="0.3">
      <c r="A365" s="274" t="str">
        <f>'2009 (Прил 1) (2)'!B64</f>
        <v>240.11</v>
      </c>
      <c r="B365" s="320" t="str">
        <f>'2009 (Прил 1) (2)'!C64</f>
        <v xml:space="preserve">сильфон 1/2" "KUZUFLEX" длиной 120 см гайка/гайка (гайка/штуцер) </v>
      </c>
      <c r="C365" s="351" t="s">
        <v>391</v>
      </c>
      <c r="D365" s="247"/>
      <c r="E365" s="243"/>
      <c r="F365" s="303"/>
      <c r="G365" s="243"/>
      <c r="H365" s="243"/>
      <c r="I365" s="243"/>
      <c r="J365" s="243">
        <f>'2009 (Прил 1) (2)'!N64</f>
        <v>203.39</v>
      </c>
      <c r="K365" s="243">
        <f>'2009 (Прил 1) (2)'!O64</f>
        <v>36.61</v>
      </c>
      <c r="L365" s="244">
        <f t="shared" si="64"/>
        <v>240</v>
      </c>
      <c r="M365" s="350">
        <v>240</v>
      </c>
      <c r="N365" s="239">
        <f t="shared" si="66"/>
        <v>1</v>
      </c>
      <c r="P365" s="307"/>
    </row>
    <row r="366" spans="1:16" ht="31.2" x14ac:dyDescent="0.3">
      <c r="A366" s="274" t="str">
        <f>'2009 (Прил 1) (2)'!B65</f>
        <v>240.12</v>
      </c>
      <c r="B366" s="320" t="str">
        <f>'2009 (Прил 1) (2)'!C65</f>
        <v xml:space="preserve">сильфон 1/2" "KUZUFLEX" длиной 150 см гайка/гайка (гайка/штуцер) </v>
      </c>
      <c r="C366" s="351" t="s">
        <v>391</v>
      </c>
      <c r="D366" s="247"/>
      <c r="E366" s="243"/>
      <c r="F366" s="303"/>
      <c r="G366" s="243"/>
      <c r="H366" s="243"/>
      <c r="I366" s="243"/>
      <c r="J366" s="243">
        <f>'2009 (Прил 1) (2)'!N65</f>
        <v>211.86</v>
      </c>
      <c r="K366" s="243">
        <f>'2009 (Прил 1) (2)'!O65</f>
        <v>38.14</v>
      </c>
      <c r="L366" s="244">
        <f t="shared" si="64"/>
        <v>250</v>
      </c>
      <c r="M366" s="350">
        <v>250</v>
      </c>
      <c r="N366" s="239">
        <f t="shared" si="66"/>
        <v>1</v>
      </c>
      <c r="P366" s="307"/>
    </row>
    <row r="367" spans="1:16" ht="31.2" x14ac:dyDescent="0.3">
      <c r="A367" s="274" t="str">
        <f>'2009 (Прил 1) (2)'!B66</f>
        <v>240.13</v>
      </c>
      <c r="B367" s="320" t="str">
        <f>'2009 (Прил 1) (2)'!C66</f>
        <v xml:space="preserve">сильфон 1/2" "KUZUFLEX" длиной 180 см гайка/гайка (гайка/штуцер) </v>
      </c>
      <c r="C367" s="351" t="s">
        <v>391</v>
      </c>
      <c r="D367" s="247"/>
      <c r="E367" s="243"/>
      <c r="F367" s="303"/>
      <c r="G367" s="243"/>
      <c r="H367" s="243"/>
      <c r="I367" s="243"/>
      <c r="J367" s="243">
        <f>'2009 (Прил 1) (2)'!N66</f>
        <v>224.58</v>
      </c>
      <c r="K367" s="243">
        <f>'2009 (Прил 1) (2)'!O66</f>
        <v>40.42</v>
      </c>
      <c r="L367" s="244">
        <f t="shared" si="64"/>
        <v>265</v>
      </c>
      <c r="M367" s="350">
        <v>265</v>
      </c>
      <c r="N367" s="239">
        <f t="shared" si="66"/>
        <v>1</v>
      </c>
      <c r="P367" s="307"/>
    </row>
    <row r="368" spans="1:16" ht="31.2" x14ac:dyDescent="0.3">
      <c r="A368" s="274" t="str">
        <f>'2009 (Прил 1) (2)'!B67</f>
        <v>240.14</v>
      </c>
      <c r="B368" s="320" t="str">
        <f>'2009 (Прил 1) (2)'!C67</f>
        <v xml:space="preserve">сильфон 1/2" "KUZUFLEX" длиной 200 см гайка/гайка (гайка/штуцер) </v>
      </c>
      <c r="C368" s="351" t="s">
        <v>391</v>
      </c>
      <c r="D368" s="247"/>
      <c r="E368" s="243"/>
      <c r="F368" s="303"/>
      <c r="G368" s="243"/>
      <c r="H368" s="243"/>
      <c r="I368" s="243"/>
      <c r="J368" s="243">
        <f>'2009 (Прил 1) (2)'!N67</f>
        <v>233.05</v>
      </c>
      <c r="K368" s="243">
        <f>'2009 (Прил 1) (2)'!O67</f>
        <v>41.95</v>
      </c>
      <c r="L368" s="244">
        <f t="shared" si="64"/>
        <v>275</v>
      </c>
      <c r="M368" s="350">
        <v>275</v>
      </c>
      <c r="N368" s="239">
        <f t="shared" si="66"/>
        <v>1</v>
      </c>
      <c r="P368" s="307"/>
    </row>
    <row r="369" spans="1:16" ht="46.8" x14ac:dyDescent="0.3">
      <c r="A369" s="274">
        <v>241</v>
      </c>
      <c r="B369" s="275" t="s">
        <v>337</v>
      </c>
      <c r="C369" s="249" t="e">
        <f>#REF!</f>
        <v>#REF!</v>
      </c>
      <c r="D369" s="247"/>
      <c r="E369" s="243"/>
      <c r="F369" s="303"/>
      <c r="G369" s="243"/>
      <c r="H369" s="243"/>
      <c r="I369" s="243"/>
      <c r="J369" s="243"/>
      <c r="K369" s="243"/>
      <c r="L369" s="244">
        <f>MROUND(M369*1.1,5)</f>
        <v>0</v>
      </c>
      <c r="M369" s="350"/>
      <c r="N369" s="239"/>
      <c r="P369" s="307"/>
    </row>
    <row r="370" spans="1:16" ht="31.2" x14ac:dyDescent="0.3">
      <c r="A370" s="274" t="e">
        <f>#REF!</f>
        <v>#REF!</v>
      </c>
      <c r="B370" s="320" t="s">
        <v>658</v>
      </c>
      <c r="C370" s="351" t="s">
        <v>391</v>
      </c>
      <c r="D370" s="247"/>
      <c r="E370" s="243"/>
      <c r="F370" s="303"/>
      <c r="G370" s="243"/>
      <c r="H370" s="243"/>
      <c r="I370" s="243"/>
      <c r="J370" s="243" t="e">
        <f>#REF!</f>
        <v>#REF!</v>
      </c>
      <c r="K370" s="243" t="e">
        <f>#REF!</f>
        <v>#REF!</v>
      </c>
      <c r="L370" s="244" t="e">
        <f t="shared" ref="L370:L383" si="67">J370+K370</f>
        <v>#REF!</v>
      </c>
      <c r="M370" s="350">
        <v>210</v>
      </c>
      <c r="N370" s="239" t="e">
        <f t="shared" ref="N370:N384" si="68">L370/M370</f>
        <v>#REF!</v>
      </c>
      <c r="P370" s="307"/>
    </row>
    <row r="371" spans="1:16" ht="31.2" x14ac:dyDescent="0.3">
      <c r="A371" s="274" t="e">
        <f>#REF!</f>
        <v>#REF!</v>
      </c>
      <c r="B371" s="320" t="s">
        <v>650</v>
      </c>
      <c r="C371" s="351" t="s">
        <v>391</v>
      </c>
      <c r="D371" s="247"/>
      <c r="E371" s="243"/>
      <c r="F371" s="303"/>
      <c r="G371" s="243"/>
      <c r="H371" s="243"/>
      <c r="I371" s="243"/>
      <c r="J371" s="243" t="e">
        <f>#REF!</f>
        <v>#REF!</v>
      </c>
      <c r="K371" s="243" t="e">
        <f>#REF!</f>
        <v>#REF!</v>
      </c>
      <c r="L371" s="244" t="e">
        <f t="shared" si="67"/>
        <v>#REF!</v>
      </c>
      <c r="M371" s="350">
        <v>240</v>
      </c>
      <c r="N371" s="239" t="e">
        <f t="shared" si="68"/>
        <v>#REF!</v>
      </c>
      <c r="P371" s="307"/>
    </row>
    <row r="372" spans="1:16" ht="31.2" x14ac:dyDescent="0.3">
      <c r="A372" s="274" t="e">
        <f>#REF!</f>
        <v>#REF!</v>
      </c>
      <c r="B372" s="320" t="s">
        <v>663</v>
      </c>
      <c r="C372" s="351" t="s">
        <v>391</v>
      </c>
      <c r="D372" s="247"/>
      <c r="E372" s="243"/>
      <c r="F372" s="303"/>
      <c r="G372" s="243"/>
      <c r="H372" s="243"/>
      <c r="I372" s="243"/>
      <c r="J372" s="243" t="e">
        <f>#REF!</f>
        <v>#REF!</v>
      </c>
      <c r="K372" s="243" t="e">
        <f>#REF!</f>
        <v>#REF!</v>
      </c>
      <c r="L372" s="244" t="e">
        <f t="shared" si="67"/>
        <v>#REF!</v>
      </c>
      <c r="M372" s="350">
        <v>330</v>
      </c>
      <c r="N372" s="239" t="e">
        <f t="shared" si="68"/>
        <v>#REF!</v>
      </c>
      <c r="P372" s="307"/>
    </row>
    <row r="373" spans="1:16" ht="31.2" x14ac:dyDescent="0.3">
      <c r="A373" s="274" t="e">
        <f>#REF!</f>
        <v>#REF!</v>
      </c>
      <c r="B373" s="320" t="s">
        <v>652</v>
      </c>
      <c r="C373" s="351" t="s">
        <v>391</v>
      </c>
      <c r="D373" s="247"/>
      <c r="E373" s="243"/>
      <c r="F373" s="303"/>
      <c r="G373" s="243"/>
      <c r="H373" s="243"/>
      <c r="I373" s="243"/>
      <c r="J373" s="243" t="e">
        <f>#REF!</f>
        <v>#REF!</v>
      </c>
      <c r="K373" s="243" t="e">
        <f>#REF!</f>
        <v>#REF!</v>
      </c>
      <c r="L373" s="244" t="e">
        <f t="shared" si="67"/>
        <v>#REF!</v>
      </c>
      <c r="M373" s="350">
        <v>190</v>
      </c>
      <c r="N373" s="239" t="e">
        <f t="shared" si="68"/>
        <v>#REF!</v>
      </c>
      <c r="P373" s="307"/>
    </row>
    <row r="374" spans="1:16" ht="31.2" x14ac:dyDescent="0.3">
      <c r="A374" s="274" t="e">
        <f>#REF!</f>
        <v>#REF!</v>
      </c>
      <c r="B374" s="320" t="s">
        <v>664</v>
      </c>
      <c r="C374" s="351" t="s">
        <v>391</v>
      </c>
      <c r="D374" s="247"/>
      <c r="E374" s="243"/>
      <c r="F374" s="303"/>
      <c r="G374" s="243"/>
      <c r="H374" s="243"/>
      <c r="I374" s="243"/>
      <c r="J374" s="243" t="e">
        <f>#REF!</f>
        <v>#REF!</v>
      </c>
      <c r="K374" s="243" t="e">
        <f>#REF!</f>
        <v>#REF!</v>
      </c>
      <c r="L374" s="244" t="e">
        <f t="shared" si="67"/>
        <v>#REF!</v>
      </c>
      <c r="M374" s="350">
        <v>210</v>
      </c>
      <c r="N374" s="239" t="e">
        <f t="shared" si="68"/>
        <v>#REF!</v>
      </c>
      <c r="P374" s="307"/>
    </row>
    <row r="375" spans="1:16" ht="31.2" x14ac:dyDescent="0.3">
      <c r="A375" s="274" t="e">
        <f>#REF!</f>
        <v>#REF!</v>
      </c>
      <c r="B375" s="320" t="s">
        <v>654</v>
      </c>
      <c r="C375" s="351" t="s">
        <v>391</v>
      </c>
      <c r="D375" s="247"/>
      <c r="E375" s="243"/>
      <c r="F375" s="303"/>
      <c r="G375" s="243"/>
      <c r="H375" s="243"/>
      <c r="I375" s="243"/>
      <c r="J375" s="243" t="e">
        <f>#REF!</f>
        <v>#REF!</v>
      </c>
      <c r="K375" s="243" t="e">
        <f>#REF!</f>
        <v>#REF!</v>
      </c>
      <c r="L375" s="244" t="e">
        <f t="shared" si="67"/>
        <v>#REF!</v>
      </c>
      <c r="M375" s="350">
        <v>300</v>
      </c>
      <c r="N375" s="239" t="e">
        <f t="shared" si="68"/>
        <v>#REF!</v>
      </c>
      <c r="P375" s="307"/>
    </row>
    <row r="376" spans="1:16" ht="31.2" x14ac:dyDescent="0.3">
      <c r="A376" s="274" t="e">
        <f>#REF!</f>
        <v>#REF!</v>
      </c>
      <c r="B376" s="320" t="s">
        <v>655</v>
      </c>
      <c r="C376" s="351" t="s">
        <v>391</v>
      </c>
      <c r="D376" s="247"/>
      <c r="E376" s="243"/>
      <c r="F376" s="303"/>
      <c r="G376" s="243"/>
      <c r="H376" s="243"/>
      <c r="I376" s="243"/>
      <c r="J376" s="243" t="e">
        <f>#REF!</f>
        <v>#REF!</v>
      </c>
      <c r="K376" s="243" t="e">
        <f>#REF!</f>
        <v>#REF!</v>
      </c>
      <c r="L376" s="244" t="e">
        <f t="shared" si="67"/>
        <v>#REF!</v>
      </c>
      <c r="M376" s="350">
        <v>130</v>
      </c>
      <c r="N376" s="239" t="e">
        <f t="shared" si="68"/>
        <v>#REF!</v>
      </c>
      <c r="P376" s="307"/>
    </row>
    <row r="377" spans="1:16" ht="31.2" x14ac:dyDescent="0.3">
      <c r="A377" s="274" t="e">
        <f>#REF!</f>
        <v>#REF!</v>
      </c>
      <c r="B377" s="320" t="s">
        <v>656</v>
      </c>
      <c r="C377" s="351" t="s">
        <v>391</v>
      </c>
      <c r="D377" s="247"/>
      <c r="E377" s="243"/>
      <c r="F377" s="303"/>
      <c r="G377" s="243"/>
      <c r="H377" s="243"/>
      <c r="I377" s="243"/>
      <c r="J377" s="243" t="e">
        <f>#REF!</f>
        <v>#REF!</v>
      </c>
      <c r="K377" s="243" t="e">
        <f>#REF!</f>
        <v>#REF!</v>
      </c>
      <c r="L377" s="244" t="e">
        <f t="shared" si="67"/>
        <v>#REF!</v>
      </c>
      <c r="M377" s="350">
        <v>140</v>
      </c>
      <c r="N377" s="239" t="e">
        <f t="shared" si="68"/>
        <v>#REF!</v>
      </c>
      <c r="P377" s="307"/>
    </row>
    <row r="378" spans="1:16" ht="31.2" x14ac:dyDescent="0.3">
      <c r="A378" s="274" t="e">
        <f>#REF!</f>
        <v>#REF!</v>
      </c>
      <c r="B378" s="320" t="s">
        <v>657</v>
      </c>
      <c r="C378" s="351" t="s">
        <v>391</v>
      </c>
      <c r="D378" s="247"/>
      <c r="E378" s="243"/>
      <c r="F378" s="303"/>
      <c r="G378" s="243"/>
      <c r="H378" s="243"/>
      <c r="I378" s="243"/>
      <c r="J378" s="243" t="e">
        <f>#REF!</f>
        <v>#REF!</v>
      </c>
      <c r="K378" s="243" t="e">
        <f>#REF!</f>
        <v>#REF!</v>
      </c>
      <c r="L378" s="244" t="e">
        <f t="shared" si="67"/>
        <v>#REF!</v>
      </c>
      <c r="M378" s="350">
        <v>160</v>
      </c>
      <c r="N378" s="239" t="e">
        <f t="shared" si="68"/>
        <v>#REF!</v>
      </c>
      <c r="P378" s="307"/>
    </row>
    <row r="379" spans="1:16" ht="31.2" x14ac:dyDescent="0.3">
      <c r="A379" s="274" t="str">
        <f>'2009 (Прил 1) (2)'!B69</f>
        <v>241.10</v>
      </c>
      <c r="B379" s="320" t="str">
        <f>'2009 (Прил 1) (2)'!C69</f>
        <v xml:space="preserve">сильфон 1/2" "KUZUFLEX" длиной 100 см гайка/гайка </v>
      </c>
      <c r="C379" s="351" t="s">
        <v>391</v>
      </c>
      <c r="D379" s="247"/>
      <c r="E379" s="243"/>
      <c r="F379" s="303"/>
      <c r="G379" s="243"/>
      <c r="H379" s="243"/>
      <c r="I379" s="243"/>
      <c r="J379" s="243">
        <f>'2009 (Прил 1) (2)'!N69</f>
        <v>101.69</v>
      </c>
      <c r="K379" s="243">
        <f>'2009 (Прил 1) (2)'!O69</f>
        <v>18.309999999999999</v>
      </c>
      <c r="L379" s="244">
        <f t="shared" si="67"/>
        <v>120</v>
      </c>
      <c r="M379" s="350">
        <v>120</v>
      </c>
      <c r="N379" s="239">
        <f t="shared" si="68"/>
        <v>1</v>
      </c>
      <c r="P379" s="307"/>
    </row>
    <row r="380" spans="1:16" ht="31.2" x14ac:dyDescent="0.3">
      <c r="A380" s="274" t="str">
        <f>'2009 (Прил 1) (2)'!B70</f>
        <v>241.11</v>
      </c>
      <c r="B380" s="320" t="str">
        <f>'2009 (Прил 1) (2)'!C70</f>
        <v xml:space="preserve">сильфон 1/2" "KUZUFLEX" длиной 120 см гайка/гайка (гайка/штуцер) </v>
      </c>
      <c r="C380" s="351" t="s">
        <v>391</v>
      </c>
      <c r="D380" s="247"/>
      <c r="E380" s="243"/>
      <c r="F380" s="303"/>
      <c r="G380" s="243"/>
      <c r="H380" s="243"/>
      <c r="I380" s="243"/>
      <c r="J380" s="243">
        <f>'2009 (Прил 1) (2)'!N70</f>
        <v>110.17</v>
      </c>
      <c r="K380" s="243">
        <f>'2009 (Прил 1) (2)'!O70</f>
        <v>19.829999999999998</v>
      </c>
      <c r="L380" s="244">
        <f t="shared" si="67"/>
        <v>130</v>
      </c>
      <c r="M380" s="350">
        <v>130</v>
      </c>
      <c r="N380" s="239">
        <f t="shared" si="68"/>
        <v>1</v>
      </c>
      <c r="P380" s="307"/>
    </row>
    <row r="381" spans="1:16" ht="31.2" x14ac:dyDescent="0.3">
      <c r="A381" s="274" t="str">
        <f>'2009 (Прил 1) (2)'!B71</f>
        <v>241.12</v>
      </c>
      <c r="B381" s="320" t="str">
        <f>'2009 (Прил 1) (2)'!C71</f>
        <v xml:space="preserve">сильфон 1/2" "KUZUFLEX" длиной 150 см гайка/гайка (гайка/штуцер) </v>
      </c>
      <c r="C381" s="351" t="s">
        <v>391</v>
      </c>
      <c r="D381" s="247"/>
      <c r="E381" s="243"/>
      <c r="F381" s="303"/>
      <c r="G381" s="243"/>
      <c r="H381" s="243"/>
      <c r="I381" s="243"/>
      <c r="J381" s="243">
        <f>'2009 (Прил 1) (2)'!N71</f>
        <v>118.64</v>
      </c>
      <c r="K381" s="243">
        <f>'2009 (Прил 1) (2)'!O71</f>
        <v>21.36</v>
      </c>
      <c r="L381" s="244">
        <f t="shared" si="67"/>
        <v>140</v>
      </c>
      <c r="M381" s="350">
        <v>140</v>
      </c>
      <c r="N381" s="239">
        <f t="shared" si="68"/>
        <v>1</v>
      </c>
      <c r="P381" s="307"/>
    </row>
    <row r="382" spans="1:16" ht="31.2" x14ac:dyDescent="0.3">
      <c r="A382" s="274" t="str">
        <f>'2009 (Прил 1) (2)'!B72</f>
        <v>241.13</v>
      </c>
      <c r="B382" s="320" t="str">
        <f>'2009 (Прил 1) (2)'!C72</f>
        <v xml:space="preserve">сильфон 1/2" "KUZUFLEX" длиной 180 см гайка/гайка (гайка/штуцер) </v>
      </c>
      <c r="C382" s="351" t="s">
        <v>391</v>
      </c>
      <c r="D382" s="247"/>
      <c r="E382" s="243"/>
      <c r="F382" s="303"/>
      <c r="G382" s="243"/>
      <c r="H382" s="243"/>
      <c r="I382" s="243"/>
      <c r="J382" s="243">
        <f>'2009 (Прил 1) (2)'!N72</f>
        <v>131.36000000000001</v>
      </c>
      <c r="K382" s="243">
        <f>'2009 (Прил 1) (2)'!O72</f>
        <v>23.64</v>
      </c>
      <c r="L382" s="244">
        <f t="shared" si="67"/>
        <v>155</v>
      </c>
      <c r="M382" s="350">
        <v>155</v>
      </c>
      <c r="N382" s="239">
        <f t="shared" si="68"/>
        <v>1</v>
      </c>
      <c r="P382" s="307"/>
    </row>
    <row r="383" spans="1:16" ht="31.2" x14ac:dyDescent="0.3">
      <c r="A383" s="274" t="str">
        <f>'2009 (Прил 1) (2)'!B73</f>
        <v>241.14</v>
      </c>
      <c r="B383" s="320" t="str">
        <f>'2009 (Прил 1) (2)'!C73</f>
        <v xml:space="preserve">сильфон 1/2" "KUZUFLEX" длиной 200 см гайка/гайка (гайка/штуцер) </v>
      </c>
      <c r="C383" s="351" t="s">
        <v>391</v>
      </c>
      <c r="D383" s="247"/>
      <c r="E383" s="243"/>
      <c r="F383" s="303"/>
      <c r="G383" s="243"/>
      <c r="H383" s="243"/>
      <c r="I383" s="243"/>
      <c r="J383" s="243">
        <f>'2009 (Прил 1) (2)'!N73</f>
        <v>135.59</v>
      </c>
      <c r="K383" s="243">
        <f>'2009 (Прил 1) (2)'!O73</f>
        <v>24.41</v>
      </c>
      <c r="L383" s="244">
        <f t="shared" si="67"/>
        <v>160</v>
      </c>
      <c r="M383" s="350">
        <v>160</v>
      </c>
      <c r="N383" s="239">
        <f t="shared" si="68"/>
        <v>1</v>
      </c>
      <c r="P383" s="307"/>
    </row>
    <row r="384" spans="1:16" ht="78" x14ac:dyDescent="0.3">
      <c r="A384" s="240" t="s">
        <v>887</v>
      </c>
      <c r="B384" s="241" t="s">
        <v>165</v>
      </c>
      <c r="C384" s="249" t="s">
        <v>118</v>
      </c>
      <c r="D384" s="322" t="s">
        <v>386</v>
      </c>
      <c r="E384" s="323">
        <f>E291</f>
        <v>62.26</v>
      </c>
      <c r="F384" s="269">
        <v>0.85</v>
      </c>
      <c r="G384" s="269">
        <f>E384*F384+E385*F385</f>
        <v>105.84</v>
      </c>
      <c r="H384" s="269">
        <f t="shared" ref="H384:H393" si="69">G384*3.762</f>
        <v>398.17</v>
      </c>
      <c r="I384" s="269"/>
      <c r="J384" s="243">
        <f>L384-K384</f>
        <v>716.95</v>
      </c>
      <c r="K384" s="243">
        <f>L384/1.18*0.18</f>
        <v>129.05000000000001</v>
      </c>
      <c r="L384" s="237">
        <f>ROUND('Приложение № 2 2017'!D376*0.95,0)</f>
        <v>846</v>
      </c>
      <c r="M384" s="352">
        <v>495</v>
      </c>
      <c r="N384" s="239">
        <f t="shared" si="68"/>
        <v>1.71</v>
      </c>
      <c r="P384" s="307"/>
    </row>
    <row r="385" spans="1:16" hidden="1" outlineLevel="1" x14ac:dyDescent="0.3">
      <c r="A385" s="240"/>
      <c r="B385" s="241"/>
      <c r="C385" s="249"/>
      <c r="D385" s="247" t="s">
        <v>386</v>
      </c>
      <c r="E385" s="323">
        <f>E384</f>
        <v>62.26</v>
      </c>
      <c r="F385" s="269">
        <v>0.85</v>
      </c>
      <c r="G385" s="269"/>
      <c r="H385" s="269">
        <f t="shared" si="69"/>
        <v>0</v>
      </c>
      <c r="I385" s="269"/>
      <c r="J385" s="269"/>
      <c r="K385" s="269"/>
      <c r="L385" s="237">
        <f>ROUND('Приложение № 2 2017'!D377*0.95,0)</f>
        <v>0</v>
      </c>
      <c r="M385" s="352">
        <v>0</v>
      </c>
      <c r="N385" s="239"/>
      <c r="P385" s="307"/>
    </row>
    <row r="386" spans="1:16" hidden="1" outlineLevel="1" x14ac:dyDescent="0.3">
      <c r="A386" s="240"/>
      <c r="B386" s="241"/>
      <c r="C386" s="249"/>
      <c r="D386" s="247" t="s">
        <v>266</v>
      </c>
      <c r="E386" s="323">
        <f>E385*1.68</f>
        <v>104.6</v>
      </c>
      <c r="F386" s="269">
        <v>0.85</v>
      </c>
      <c r="G386" s="269"/>
      <c r="H386" s="269">
        <f t="shared" si="69"/>
        <v>0</v>
      </c>
      <c r="I386" s="269"/>
      <c r="J386" s="269"/>
      <c r="K386" s="269"/>
      <c r="L386" s="237">
        <f>ROUND('Приложение № 2 2017'!D378*0.95,0)</f>
        <v>0</v>
      </c>
      <c r="M386" s="352">
        <v>0</v>
      </c>
      <c r="N386" s="239"/>
      <c r="P386" s="307"/>
    </row>
    <row r="387" spans="1:16" hidden="1" outlineLevel="1" x14ac:dyDescent="0.3">
      <c r="A387" s="240"/>
      <c r="B387" s="241"/>
      <c r="C387" s="249"/>
      <c r="D387" s="247"/>
      <c r="E387" s="323"/>
      <c r="F387" s="324"/>
      <c r="G387" s="269"/>
      <c r="H387" s="269">
        <f t="shared" si="69"/>
        <v>0</v>
      </c>
      <c r="I387" s="269"/>
      <c r="J387" s="269"/>
      <c r="K387" s="269"/>
      <c r="L387" s="237">
        <f>ROUND('Приложение № 2 2017'!D379*0.95,0)</f>
        <v>0</v>
      </c>
      <c r="M387" s="352">
        <v>0</v>
      </c>
      <c r="N387" s="239"/>
      <c r="P387" s="307"/>
    </row>
    <row r="388" spans="1:16" ht="31.2" collapsed="1" x14ac:dyDescent="0.3">
      <c r="A388" s="240" t="s">
        <v>878</v>
      </c>
      <c r="B388" s="248" t="s">
        <v>119</v>
      </c>
      <c r="C388" s="249" t="s">
        <v>118</v>
      </c>
      <c r="D388" s="322" t="s">
        <v>386</v>
      </c>
      <c r="E388" s="323">
        <f>E384</f>
        <v>62.26</v>
      </c>
      <c r="F388" s="269">
        <v>1.24</v>
      </c>
      <c r="G388" s="269">
        <f>E388*F388+E389*F389</f>
        <v>154.4</v>
      </c>
      <c r="H388" s="269">
        <f t="shared" si="69"/>
        <v>580.85</v>
      </c>
      <c r="I388" s="269"/>
      <c r="J388" s="269">
        <f>L388-K388</f>
        <v>1046.6099999999999</v>
      </c>
      <c r="K388" s="269">
        <f>L388/1.18*0.18</f>
        <v>188.39</v>
      </c>
      <c r="L388" s="237">
        <f>ROUND('Приложение № 2 2017'!D380*0.95,0)</f>
        <v>1235</v>
      </c>
      <c r="M388" s="352">
        <v>720</v>
      </c>
      <c r="N388" s="239">
        <f>L388/M388</f>
        <v>1.72</v>
      </c>
      <c r="P388" s="307"/>
    </row>
    <row r="389" spans="1:16" hidden="1" outlineLevel="1" x14ac:dyDescent="0.3">
      <c r="A389" s="240"/>
      <c r="B389" s="248"/>
      <c r="C389" s="249"/>
      <c r="D389" s="247" t="s">
        <v>386</v>
      </c>
      <c r="E389" s="325">
        <f>E388</f>
        <v>62.26</v>
      </c>
      <c r="F389" s="243">
        <v>1.24</v>
      </c>
      <c r="G389" s="243"/>
      <c r="H389" s="243">
        <f t="shared" si="69"/>
        <v>0</v>
      </c>
      <c r="I389" s="243"/>
      <c r="J389" s="243"/>
      <c r="K389" s="243"/>
      <c r="L389" s="237">
        <f>ROUND('Приложение № 2 2017'!D381*0.95,0)</f>
        <v>0</v>
      </c>
      <c r="M389" s="352">
        <v>0</v>
      </c>
      <c r="N389" s="239"/>
      <c r="P389" s="307"/>
    </row>
    <row r="390" spans="1:16" s="232" customFormat="1" hidden="1" outlineLevel="1" x14ac:dyDescent="0.3">
      <c r="A390" s="326"/>
      <c r="B390" s="327"/>
      <c r="C390" s="242"/>
      <c r="D390" s="247" t="s">
        <v>266</v>
      </c>
      <c r="E390" s="325">
        <f>E386</f>
        <v>104.6</v>
      </c>
      <c r="F390" s="243">
        <v>1.24</v>
      </c>
      <c r="G390" s="243"/>
      <c r="H390" s="243">
        <f t="shared" si="69"/>
        <v>0</v>
      </c>
      <c r="I390" s="276"/>
      <c r="J390" s="276"/>
      <c r="K390" s="276"/>
      <c r="L390" s="237">
        <f>ROUND('Приложение № 2 2017'!D382*0.95,0)</f>
        <v>0</v>
      </c>
      <c r="M390" s="352">
        <v>0</v>
      </c>
      <c r="N390" s="239"/>
    </row>
    <row r="391" spans="1:16" s="232" customFormat="1" hidden="1" outlineLevel="1" x14ac:dyDescent="0.3">
      <c r="A391" s="326"/>
      <c r="B391" s="327"/>
      <c r="C391" s="242"/>
      <c r="D391" s="247"/>
      <c r="E391" s="243"/>
      <c r="F391" s="269"/>
      <c r="G391" s="243"/>
      <c r="H391" s="243">
        <f t="shared" si="69"/>
        <v>0</v>
      </c>
      <c r="I391" s="276"/>
      <c r="J391" s="276"/>
      <c r="K391" s="276"/>
      <c r="L391" s="237">
        <f>ROUND('Приложение № 2 2017'!D383*0.95,0)</f>
        <v>0</v>
      </c>
      <c r="M391" s="352">
        <v>0</v>
      </c>
      <c r="N391" s="239"/>
    </row>
    <row r="392" spans="1:16" ht="31.2" collapsed="1" x14ac:dyDescent="0.3">
      <c r="A392" s="240" t="s">
        <v>72</v>
      </c>
      <c r="B392" s="305" t="str">
        <f>'Приложение № 2 2017'!B384</f>
        <v>Установка дымоотводящего патрубка газовой колонки</v>
      </c>
      <c r="C392" s="249" t="s">
        <v>670</v>
      </c>
      <c r="D392" s="247" t="s">
        <v>386</v>
      </c>
      <c r="E392" s="243">
        <f>$E$15</f>
        <v>62.26</v>
      </c>
      <c r="F392" s="303">
        <v>0.37</v>
      </c>
      <c r="G392" s="243">
        <f>E392*F392</f>
        <v>23.04</v>
      </c>
      <c r="H392" s="243">
        <f t="shared" si="69"/>
        <v>86.68</v>
      </c>
      <c r="I392" s="243"/>
      <c r="J392" s="243">
        <f>L392-K392</f>
        <v>156.78</v>
      </c>
      <c r="K392" s="243">
        <f>L392/1.18*0.18</f>
        <v>28.22</v>
      </c>
      <c r="L392" s="237">
        <f>ROUND('Приложение № 2 2017'!D384*0.95,0)</f>
        <v>185</v>
      </c>
      <c r="M392" s="352">
        <v>105</v>
      </c>
      <c r="N392" s="239">
        <f>L392/M392</f>
        <v>1.76</v>
      </c>
      <c r="P392" s="307"/>
    </row>
    <row r="393" spans="1:16" ht="62.4" x14ac:dyDescent="0.3">
      <c r="A393" s="240" t="s">
        <v>78</v>
      </c>
      <c r="B393" s="305" t="str">
        <f>'Приложение № 2 2017'!B385</f>
        <v>Установка пластины для крепления дымоотводящего патрубка к дымоходу с установкой дымоотводящего патрубка газовой колонки</v>
      </c>
      <c r="C393" s="249" t="s">
        <v>391</v>
      </c>
      <c r="D393" s="247" t="s">
        <v>386</v>
      </c>
      <c r="E393" s="243">
        <f>$E$15</f>
        <v>62.26</v>
      </c>
      <c r="F393" s="303">
        <v>0.64</v>
      </c>
      <c r="G393" s="243">
        <f>E393*F393</f>
        <v>39.85</v>
      </c>
      <c r="H393" s="243">
        <f t="shared" si="69"/>
        <v>149.91999999999999</v>
      </c>
      <c r="I393" s="243"/>
      <c r="J393" s="243">
        <f>L393-K393</f>
        <v>269.49</v>
      </c>
      <c r="K393" s="243">
        <f>L393/1.18*0.18</f>
        <v>48.51</v>
      </c>
      <c r="L393" s="237">
        <f>ROUND('Приложение № 2 2017'!D385*0.95,0)</f>
        <v>318</v>
      </c>
      <c r="M393" s="352">
        <v>185</v>
      </c>
      <c r="N393" s="239">
        <f>L393/M393</f>
        <v>1.72</v>
      </c>
      <c r="P393" s="307"/>
    </row>
    <row r="394" spans="1:16" ht="31.5" customHeight="1" x14ac:dyDescent="0.3">
      <c r="A394" s="272">
        <v>246</v>
      </c>
      <c r="B394" s="241" t="s">
        <v>844</v>
      </c>
      <c r="C394" s="242" t="s">
        <v>432</v>
      </c>
      <c r="D394" s="242"/>
      <c r="E394" s="242"/>
      <c r="F394" s="248"/>
      <c r="G394" s="248"/>
      <c r="H394" s="248"/>
      <c r="I394" s="328"/>
      <c r="J394" s="243"/>
      <c r="K394" s="243"/>
      <c r="L394" s="237">
        <f>ROUND('Приложение № 2 2017'!D386*0.95,0)</f>
        <v>0</v>
      </c>
      <c r="M394" s="352"/>
      <c r="N394" s="239"/>
      <c r="P394" s="307"/>
    </row>
    <row r="395" spans="1:16" x14ac:dyDescent="0.3">
      <c r="A395" s="272" t="s">
        <v>618</v>
      </c>
      <c r="B395" s="353" t="s">
        <v>845</v>
      </c>
      <c r="C395" s="242"/>
      <c r="D395" s="242">
        <f>'[7]Раздел 2'!C561</f>
        <v>0</v>
      </c>
      <c r="E395" s="304">
        <f>'[7]Раздел 2'!D561*0.95</f>
        <v>0</v>
      </c>
      <c r="F395" s="248">
        <f>'[7]Раздел 2'!E561</f>
        <v>0</v>
      </c>
      <c r="G395" s="330">
        <f>E395*F395</f>
        <v>0</v>
      </c>
      <c r="H395" s="330">
        <f>(G395+G396)*3.762</f>
        <v>0</v>
      </c>
      <c r="I395" s="328"/>
      <c r="J395" s="254">
        <f>L395-K395</f>
        <v>105.08</v>
      </c>
      <c r="K395" s="254">
        <f>L395/1.18*0.18</f>
        <v>18.920000000000002</v>
      </c>
      <c r="L395" s="237">
        <f>ROUND('Приложение № 2 2017'!D387*0.95,0)</f>
        <v>124</v>
      </c>
      <c r="M395" s="352">
        <f>'[8]Приложение № 1'!M418</f>
        <v>100</v>
      </c>
      <c r="N395" s="239">
        <f>L395/M395</f>
        <v>1.24</v>
      </c>
      <c r="P395" s="307"/>
    </row>
    <row r="396" spans="1:16" x14ac:dyDescent="0.3">
      <c r="A396" s="272"/>
      <c r="B396" s="353" t="s">
        <v>846</v>
      </c>
      <c r="C396" s="242"/>
      <c r="D396" s="242" t="str">
        <f>'[7]Раздел 2'!C562</f>
        <v>водонагре-</v>
      </c>
      <c r="E396" s="304" t="str">
        <f>'[7]Раздел 2'!D562</f>
        <v>слесарь 5 р.</v>
      </c>
      <c r="F396" s="248">
        <f>'[7]Раздел 2'!E562</f>
        <v>88.73</v>
      </c>
      <c r="G396" s="248"/>
      <c r="H396" s="248"/>
      <c r="I396" s="328"/>
      <c r="J396" s="243"/>
      <c r="K396" s="243"/>
      <c r="L396" s="237">
        <f>ROUND('Приложение № 2 2017'!D388*0.95,0)</f>
        <v>0</v>
      </c>
      <c r="M396" s="352" t="e">
        <f>'[8]Приложение № 1'!M419</f>
        <v>#REF!</v>
      </c>
      <c r="N396" s="239"/>
      <c r="P396" s="307"/>
    </row>
    <row r="397" spans="1:16" x14ac:dyDescent="0.3">
      <c r="A397" s="272" t="s">
        <v>619</v>
      </c>
      <c r="B397" s="353" t="s">
        <v>847</v>
      </c>
      <c r="C397" s="242"/>
      <c r="D397" s="242" t="str">
        <f>'[7]Раздел 2'!C563</f>
        <v>ватель</v>
      </c>
      <c r="E397" s="304" t="e">
        <f>'[7]Раздел 2'!D563*0.95</f>
        <v>#VALUE!</v>
      </c>
      <c r="F397" s="248">
        <f>'[7]Раздел 2'!E563</f>
        <v>88.73</v>
      </c>
      <c r="G397" s="330" t="e">
        <f>E397*F397</f>
        <v>#VALUE!</v>
      </c>
      <c r="H397" s="330" t="e">
        <f>(G397+G398)*3.762</f>
        <v>#VALUE!</v>
      </c>
      <c r="I397" s="328"/>
      <c r="J397" s="254">
        <f>L397-K397</f>
        <v>149.15</v>
      </c>
      <c r="K397" s="254">
        <f>L397/1.18*0.18</f>
        <v>26.85</v>
      </c>
      <c r="L397" s="237">
        <f>ROUND('Приложение № 2 2017'!D389*0.95,0)</f>
        <v>176</v>
      </c>
      <c r="M397" s="352">
        <f>'[8]Приложение № 1'!M420</f>
        <v>140</v>
      </c>
      <c r="N397" s="239">
        <f>L397/M397</f>
        <v>1.26</v>
      </c>
      <c r="P397" s="307"/>
    </row>
    <row r="398" spans="1:16" ht="31.5" customHeight="1" x14ac:dyDescent="0.3">
      <c r="A398" s="272"/>
      <c r="B398" s="241" t="s">
        <v>848</v>
      </c>
      <c r="C398" s="242"/>
      <c r="D398" s="242"/>
      <c r="E398" s="304"/>
      <c r="F398" s="248"/>
      <c r="G398" s="248"/>
      <c r="H398" s="248"/>
      <c r="I398" s="328"/>
      <c r="J398" s="243"/>
      <c r="K398" s="243"/>
      <c r="L398" s="237">
        <f>ROUND('Приложение № 2 2017'!D390*0.95,0)</f>
        <v>0</v>
      </c>
      <c r="M398" s="352" t="e">
        <f>'[8]Приложение № 1'!M421</f>
        <v>#REF!</v>
      </c>
      <c r="N398" s="239"/>
      <c r="P398" s="307"/>
    </row>
    <row r="399" spans="1:16" x14ac:dyDescent="0.3">
      <c r="A399" s="272"/>
      <c r="B399" s="183"/>
      <c r="C399" s="242"/>
      <c r="D399" s="242"/>
      <c r="E399" s="304"/>
      <c r="F399" s="248"/>
      <c r="G399" s="248"/>
      <c r="H399" s="248"/>
      <c r="I399" s="328"/>
      <c r="J399" s="243"/>
      <c r="K399" s="243"/>
      <c r="L399" s="237">
        <f>ROUND('Приложение № 2 2017'!D391*0.95,0)</f>
        <v>0</v>
      </c>
      <c r="M399" s="352" t="e">
        <f>'[8]Приложение № 1'!M422</f>
        <v>#REF!</v>
      </c>
      <c r="N399" s="239"/>
      <c r="P399" s="307"/>
    </row>
    <row r="400" spans="1:16" x14ac:dyDescent="0.3">
      <c r="A400" s="521" t="s">
        <v>836</v>
      </c>
      <c r="B400" s="513"/>
      <c r="C400" s="247"/>
      <c r="D400" s="278"/>
      <c r="E400" s="354"/>
      <c r="F400" s="297"/>
      <c r="G400" s="297"/>
      <c r="H400" s="297"/>
      <c r="I400" s="328"/>
      <c r="J400" s="243"/>
      <c r="K400" s="243"/>
      <c r="L400" s="237">
        <f>ROUND('Приложение № 2 2017'!D392*0.95,0)</f>
        <v>0</v>
      </c>
      <c r="M400" s="352" t="e">
        <f>'[8]Приложение № 1'!M423</f>
        <v>#REF!</v>
      </c>
      <c r="N400" s="239"/>
      <c r="P400" s="307"/>
    </row>
    <row r="401" spans="1:16" ht="31.2" x14ac:dyDescent="0.3">
      <c r="A401" s="272">
        <v>247</v>
      </c>
      <c r="B401" s="183" t="s">
        <v>837</v>
      </c>
      <c r="C401" s="100" t="s">
        <v>851</v>
      </c>
      <c r="D401" s="186">
        <f>'[7]РЗО (счетчики) Самара'!C621</f>
        <v>0</v>
      </c>
      <c r="E401" s="187">
        <f>'[7]РЗО (счетчики) Самара'!D621*0.95</f>
        <v>0</v>
      </c>
      <c r="F401" s="188">
        <f>'[7]РЗО (счетчики) Самара'!E621</f>
        <v>0</v>
      </c>
      <c r="G401" s="330">
        <f>E401*F401</f>
        <v>0</v>
      </c>
      <c r="H401" s="330">
        <f>(G401+G402)*3.762</f>
        <v>11.29</v>
      </c>
      <c r="I401" s="328"/>
      <c r="J401" s="254">
        <f>L401-K401</f>
        <v>370.34</v>
      </c>
      <c r="K401" s="254">
        <f>L401/1.18*0.18</f>
        <v>66.66</v>
      </c>
      <c r="L401" s="237">
        <f>ROUND('Приложение № 2 2017'!D393*0.95,0)</f>
        <v>437</v>
      </c>
      <c r="M401" s="352">
        <f>'[8]Приложение № 1'!M424</f>
        <v>345</v>
      </c>
      <c r="N401" s="239">
        <f>L401/M401</f>
        <v>1.27</v>
      </c>
      <c r="P401" s="307"/>
    </row>
    <row r="402" spans="1:16" ht="15.75" customHeight="1" x14ac:dyDescent="0.3">
      <c r="A402" s="272"/>
      <c r="B402" s="183">
        <v>0</v>
      </c>
      <c r="C402" s="100"/>
      <c r="D402" s="186" t="str">
        <f>'[7]РЗО (счетчики) Самара'!C622</f>
        <v>водонагре-</v>
      </c>
      <c r="E402" s="187" t="str">
        <f>'[7]РЗО (счетчики) Самара'!D622</f>
        <v>слесарь 5 р.</v>
      </c>
      <c r="F402" s="188">
        <f>'[7]РЗО (счетчики) Самара'!E622</f>
        <v>88.73</v>
      </c>
      <c r="G402" s="188">
        <f>'[7]РЗО (счетчики) Самара'!F622</f>
        <v>3</v>
      </c>
      <c r="H402" s="188">
        <f>'[7]РЗО (счетчики) Самара'!G622</f>
        <v>266.19</v>
      </c>
      <c r="I402" s="328"/>
      <c r="J402" s="254">
        <f>L402-K402</f>
        <v>370.34</v>
      </c>
      <c r="K402" s="254">
        <f>L402/1.18*0.18</f>
        <v>66.66</v>
      </c>
      <c r="L402" s="237">
        <f>ROUND('Приложение № 2 2017'!D394*0.95,0)</f>
        <v>437</v>
      </c>
      <c r="M402" s="352">
        <f>'[8]Приложение № 1'!M425</f>
        <v>0</v>
      </c>
      <c r="N402" s="239"/>
      <c r="P402" s="307"/>
    </row>
    <row r="403" spans="1:16" ht="63" customHeight="1" x14ac:dyDescent="0.3">
      <c r="A403" s="272">
        <v>248</v>
      </c>
      <c r="B403" s="183" t="s">
        <v>849</v>
      </c>
      <c r="C403" s="189" t="s">
        <v>838</v>
      </c>
      <c r="D403" s="186" t="str">
        <f>'[7]РЗО (счетчики) Самара'!C623</f>
        <v>ватель</v>
      </c>
      <c r="E403" s="187" t="e">
        <f>'[7]РЗО (счетчики) Самара'!D623*0.95</f>
        <v>#VALUE!</v>
      </c>
      <c r="F403" s="188">
        <f>'[7]РЗО (счетчики) Самара'!E623</f>
        <v>88.73</v>
      </c>
      <c r="G403" s="330" t="e">
        <f>E403*F403</f>
        <v>#VALUE!</v>
      </c>
      <c r="H403" s="330" t="e">
        <f>(G403+G404)*3.762</f>
        <v>#VALUE!</v>
      </c>
      <c r="I403" s="328"/>
      <c r="J403" s="254">
        <f>L403-K403</f>
        <v>813.56</v>
      </c>
      <c r="K403" s="254">
        <f>L403/1.18*0.18</f>
        <v>146.44</v>
      </c>
      <c r="L403" s="237">
        <f>ROUND('Приложение № 2 2017'!D396*0.95,0)</f>
        <v>960</v>
      </c>
      <c r="M403" s="352">
        <f>'[8]Приложение № 1'!M426</f>
        <v>760</v>
      </c>
      <c r="N403" s="239">
        <f>L403/M403</f>
        <v>1.26</v>
      </c>
      <c r="P403" s="307"/>
    </row>
    <row r="404" spans="1:16" x14ac:dyDescent="0.3">
      <c r="A404" s="272"/>
      <c r="B404" s="183">
        <v>0</v>
      </c>
      <c r="C404" s="100">
        <f>'[7]РЗО (счетчики) Самара'!B624</f>
        <v>0</v>
      </c>
      <c r="D404" s="186">
        <f>'[7]РЗО (счетчики) Самара'!C624</f>
        <v>0</v>
      </c>
      <c r="E404" s="187" t="str">
        <f>'[7]РЗО (счетчики) Самара'!D624</f>
        <v>мастер</v>
      </c>
      <c r="F404" s="188">
        <f>'[7]РЗО (счетчики) Самара'!E624</f>
        <v>122.18</v>
      </c>
      <c r="G404" s="188">
        <f>'[7]РЗО (счетчики) Самара'!F624</f>
        <v>2.7</v>
      </c>
      <c r="H404" s="188">
        <f>'[7]РЗО (счетчики) Самара'!G624</f>
        <v>329.89</v>
      </c>
      <c r="I404" s="328"/>
      <c r="J404" s="254">
        <f>L404-K404</f>
        <v>0</v>
      </c>
      <c r="K404" s="254">
        <f>L404/1.18*0.18</f>
        <v>0</v>
      </c>
      <c r="L404" s="237">
        <f>ROUND('Приложение № 2 2017'!D399*0.95,0)</f>
        <v>0</v>
      </c>
      <c r="M404" s="352">
        <f>'[8]Приложение № 1'!M427</f>
        <v>0</v>
      </c>
      <c r="N404" s="239"/>
      <c r="P404" s="307"/>
    </row>
    <row r="405" spans="1:16" ht="31.2" x14ac:dyDescent="0.3">
      <c r="A405" s="272">
        <v>249</v>
      </c>
      <c r="B405" s="183" t="s">
        <v>839</v>
      </c>
      <c r="C405" s="100" t="s">
        <v>838</v>
      </c>
      <c r="D405" s="186">
        <f>'[7]РЗО (счетчики) Самара'!C625</f>
        <v>0</v>
      </c>
      <c r="E405" s="187">
        <f>'[7]РЗО (счетчики) Самара'!D625*0.95</f>
        <v>0</v>
      </c>
      <c r="F405" s="188">
        <f>'[7]РЗО (счетчики) Самара'!E625</f>
        <v>0</v>
      </c>
      <c r="G405" s="330">
        <f>E405*F405</f>
        <v>0</v>
      </c>
      <c r="H405" s="330">
        <f>(G405+G406)*3.762</f>
        <v>5.64</v>
      </c>
      <c r="I405" s="328"/>
      <c r="J405" s="254">
        <f>L405-K405</f>
        <v>471.19</v>
      </c>
      <c r="K405" s="254">
        <f>L405/1.18*0.18</f>
        <v>84.81</v>
      </c>
      <c r="L405" s="237">
        <f>ROUND('Приложение № 2 2017'!D400*0.95,0)</f>
        <v>556</v>
      </c>
      <c r="M405" s="352">
        <v>440</v>
      </c>
      <c r="N405" s="239"/>
      <c r="P405" s="307"/>
    </row>
    <row r="406" spans="1:16" ht="15.75" customHeight="1" x14ac:dyDescent="0.3">
      <c r="A406" s="272"/>
      <c r="B406" s="183">
        <v>0</v>
      </c>
      <c r="C406" s="100"/>
      <c r="D406" s="186">
        <f>'[7]РЗО (счетчики) Самара'!C626</f>
        <v>0</v>
      </c>
      <c r="E406" s="187" t="str">
        <f>'[7]РЗО (счетчики) Самара'!D626</f>
        <v>слесарь 5 р.</v>
      </c>
      <c r="F406" s="188">
        <f>'[7]РЗО (счетчики) Самара'!E626</f>
        <v>88.73</v>
      </c>
      <c r="G406" s="188">
        <f>'[7]РЗО (счетчики) Самара'!F626</f>
        <v>1.5</v>
      </c>
      <c r="H406" s="188">
        <f>'[7]РЗО (счетчики) Самара'!G626</f>
        <v>133.1</v>
      </c>
      <c r="I406" s="328"/>
      <c r="J406" s="254"/>
      <c r="K406" s="254"/>
      <c r="L406" s="237">
        <f>ROUND('Приложение № 2 2017'!D402*0.95,0)</f>
        <v>1302</v>
      </c>
      <c r="M406" s="352"/>
      <c r="N406" s="239"/>
      <c r="P406" s="307"/>
    </row>
    <row r="407" spans="1:16" ht="62.4" x14ac:dyDescent="0.3">
      <c r="A407" s="272">
        <v>250</v>
      </c>
      <c r="B407" s="183" t="s">
        <v>841</v>
      </c>
      <c r="C407" s="189" t="s">
        <v>838</v>
      </c>
      <c r="D407" s="186"/>
      <c r="E407" s="187"/>
      <c r="F407" s="188"/>
      <c r="G407" s="188"/>
      <c r="H407" s="188"/>
      <c r="I407" s="328"/>
      <c r="J407" s="310">
        <f>L407/1.18</f>
        <v>0</v>
      </c>
      <c r="K407" s="310">
        <f>L407-J407</f>
        <v>0</v>
      </c>
      <c r="L407" s="388">
        <f>ROUND('Приложение № 2 2017'!D403*0.95,0)</f>
        <v>0</v>
      </c>
      <c r="M407" s="352">
        <v>960</v>
      </c>
      <c r="N407" s="239">
        <f>L407/M407</f>
        <v>0</v>
      </c>
      <c r="P407" s="307"/>
    </row>
    <row r="408" spans="1:16" x14ac:dyDescent="0.3">
      <c r="A408" s="272"/>
      <c r="B408" s="183"/>
      <c r="C408" s="189"/>
      <c r="D408" s="186"/>
      <c r="E408" s="187"/>
      <c r="F408" s="188"/>
      <c r="G408" s="328"/>
      <c r="H408" s="328"/>
      <c r="I408" s="328"/>
      <c r="J408" s="243"/>
      <c r="K408" s="243"/>
      <c r="L408" s="237">
        <f>ROUND('Приложение № 2 2017'!D404*0.95,0)</f>
        <v>0</v>
      </c>
      <c r="M408" s="352"/>
      <c r="N408" s="239"/>
      <c r="P408" s="307"/>
    </row>
    <row r="409" spans="1:16" ht="47.4" thickBot="1" x14ac:dyDescent="0.35">
      <c r="A409" s="334">
        <v>251</v>
      </c>
      <c r="B409" s="192" t="s">
        <v>843</v>
      </c>
      <c r="C409" s="193" t="s">
        <v>838</v>
      </c>
      <c r="D409" s="194" t="e">
        <f>#REF!</f>
        <v>#REF!</v>
      </c>
      <c r="E409" s="194" t="e">
        <f>#REF!</f>
        <v>#REF!</v>
      </c>
      <c r="F409" s="195" t="e">
        <f>#REF!</f>
        <v>#REF!</v>
      </c>
      <c r="G409" s="355" t="e">
        <f>E409*F409</f>
        <v>#REF!</v>
      </c>
      <c r="H409" s="355" t="e">
        <f>(G409)*3.762</f>
        <v>#REF!</v>
      </c>
      <c r="I409" s="335"/>
      <c r="J409" s="336">
        <f>L409-K409</f>
        <v>443.22</v>
      </c>
      <c r="K409" s="336">
        <f>L409/1.18*0.18</f>
        <v>79.78</v>
      </c>
      <c r="L409" s="337">
        <f>ROUND('Приложение № 2 2017'!D406*0.95,0)</f>
        <v>523</v>
      </c>
      <c r="M409" s="352">
        <v>415</v>
      </c>
      <c r="N409" s="239">
        <f>L409/M409</f>
        <v>1.26</v>
      </c>
      <c r="P409" s="307"/>
    </row>
    <row r="410" spans="1:16" x14ac:dyDescent="0.3">
      <c r="A410" s="289"/>
      <c r="B410" s="364"/>
      <c r="C410" s="365"/>
      <c r="D410" s="112"/>
      <c r="E410" s="112"/>
      <c r="F410" s="366"/>
      <c r="G410" s="367"/>
      <c r="H410" s="367"/>
      <c r="I410" s="363"/>
      <c r="J410" s="238"/>
      <c r="K410" s="238"/>
      <c r="L410" s="238"/>
      <c r="M410" s="352"/>
      <c r="N410" s="239"/>
      <c r="P410" s="307"/>
    </row>
    <row r="411" spans="1:16" x14ac:dyDescent="0.3">
      <c r="A411" s="356"/>
      <c r="B411" s="357" t="s">
        <v>338</v>
      </c>
      <c r="D411" s="279"/>
      <c r="E411" s="238"/>
      <c r="F411" s="358"/>
      <c r="G411" s="238"/>
      <c r="H411" s="238"/>
      <c r="I411" s="230"/>
      <c r="J411" s="230"/>
      <c r="K411" s="230"/>
      <c r="L411" s="227"/>
    </row>
    <row r="412" spans="1:16" x14ac:dyDescent="0.3">
      <c r="B412" s="359" t="s">
        <v>296</v>
      </c>
      <c r="C412" s="213"/>
      <c r="D412" s="213"/>
      <c r="E412" s="213"/>
      <c r="F412" s="213"/>
      <c r="G412" s="213"/>
      <c r="H412" s="213"/>
      <c r="I412" s="238"/>
      <c r="J412" s="238"/>
      <c r="K412" s="238"/>
      <c r="L412" s="227"/>
    </row>
    <row r="413" spans="1:16" x14ac:dyDescent="0.3">
      <c r="B413" s="154" t="s">
        <v>647</v>
      </c>
      <c r="C413" s="213"/>
      <c r="D413" s="213"/>
      <c r="E413" s="213"/>
      <c r="F413" s="213"/>
      <c r="G413" s="213"/>
      <c r="H413" s="213"/>
      <c r="I413" s="238"/>
      <c r="J413" s="238"/>
      <c r="K413" s="238"/>
      <c r="L413" s="227"/>
    </row>
    <row r="414" spans="1:16" x14ac:dyDescent="0.3">
      <c r="B414" s="512" t="s">
        <v>339</v>
      </c>
      <c r="C414" s="512"/>
      <c r="D414" s="512"/>
      <c r="E414" s="512"/>
      <c r="F414" s="512"/>
      <c r="G414" s="512"/>
      <c r="H414" s="512"/>
      <c r="I414" s="512"/>
      <c r="J414" s="512"/>
      <c r="K414" s="512"/>
      <c r="L414" s="512"/>
    </row>
    <row r="415" spans="1:16" x14ac:dyDescent="0.3">
      <c r="B415" s="360"/>
      <c r="C415" s="360"/>
      <c r="D415" s="360"/>
      <c r="E415" s="360"/>
      <c r="F415" s="360"/>
      <c r="G415" s="360"/>
      <c r="H415" s="360"/>
      <c r="I415" s="360"/>
      <c r="J415" s="360"/>
      <c r="K415" s="360"/>
      <c r="L415" s="360"/>
    </row>
    <row r="416" spans="1:16" x14ac:dyDescent="0.3">
      <c r="B416" s="154"/>
      <c r="C416" s="213"/>
      <c r="D416" s="213"/>
      <c r="E416" s="213"/>
      <c r="F416" s="213"/>
      <c r="G416" s="213"/>
      <c r="H416" s="213"/>
      <c r="I416" s="238"/>
      <c r="J416" s="238"/>
      <c r="K416" s="238"/>
      <c r="L416" s="227"/>
    </row>
    <row r="417" spans="1:11" x14ac:dyDescent="0.3">
      <c r="B417" s="281" t="s">
        <v>257</v>
      </c>
      <c r="C417" s="282"/>
    </row>
    <row r="418" spans="1:11" x14ac:dyDescent="0.3">
      <c r="B418" s="281"/>
      <c r="C418" s="282"/>
    </row>
    <row r="419" spans="1:11" x14ac:dyDescent="0.3">
      <c r="B419" s="284" t="s">
        <v>258</v>
      </c>
      <c r="K419" s="210" t="s">
        <v>371</v>
      </c>
    </row>
    <row r="420" spans="1:11" x14ac:dyDescent="0.3">
      <c r="B420" s="284"/>
      <c r="K420" s="210"/>
    </row>
    <row r="421" spans="1:11" x14ac:dyDescent="0.3">
      <c r="B421" s="284"/>
      <c r="K421" s="210"/>
    </row>
    <row r="422" spans="1:11" x14ac:dyDescent="0.3">
      <c r="B422" s="284" t="s">
        <v>259</v>
      </c>
      <c r="K422" s="210" t="s">
        <v>858</v>
      </c>
    </row>
    <row r="423" spans="1:11" x14ac:dyDescent="0.3">
      <c r="B423" s="284"/>
      <c r="K423" s="210"/>
    </row>
    <row r="424" spans="1:11" x14ac:dyDescent="0.3">
      <c r="B424" s="284"/>
      <c r="K424" s="210"/>
    </row>
    <row r="425" spans="1:11" x14ac:dyDescent="0.3">
      <c r="B425" s="284"/>
      <c r="K425" s="210"/>
    </row>
    <row r="426" spans="1:11" x14ac:dyDescent="0.3">
      <c r="B426" s="284"/>
      <c r="K426" s="210"/>
    </row>
    <row r="427" spans="1:11" x14ac:dyDescent="0.3">
      <c r="A427" s="225" t="s">
        <v>260</v>
      </c>
      <c r="B427" s="284"/>
      <c r="K427" s="210"/>
    </row>
    <row r="428" spans="1:11" x14ac:dyDescent="0.3">
      <c r="B428" s="284"/>
      <c r="K428" s="210"/>
    </row>
    <row r="429" spans="1:11" x14ac:dyDescent="0.3">
      <c r="A429" s="228"/>
    </row>
    <row r="434" spans="1:1" x14ac:dyDescent="0.3">
      <c r="A434" s="228"/>
    </row>
  </sheetData>
  <sheetProtection selectLockedCells="1" selectUnlockedCells="1"/>
  <autoFilter ref="A13:Q417">
    <filterColumn colId="8" showButton="0"/>
    <filterColumn colId="9" showButton="0"/>
    <filterColumn colId="10" showButton="0"/>
  </autoFilter>
  <mergeCells count="14">
    <mergeCell ref="A9:L9"/>
    <mergeCell ref="A11:L11"/>
    <mergeCell ref="I13:L13"/>
    <mergeCell ref="H13:H14"/>
    <mergeCell ref="A13:A14"/>
    <mergeCell ref="A12:L12"/>
    <mergeCell ref="B13:B14"/>
    <mergeCell ref="C13:C14"/>
    <mergeCell ref="D13:D14"/>
    <mergeCell ref="E13:E14"/>
    <mergeCell ref="B414:L414"/>
    <mergeCell ref="F13:F14"/>
    <mergeCell ref="G13:G14"/>
    <mergeCell ref="A400:B400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scale="93" fitToHeight="0" orientation="portrait" blackAndWhite="1" useFirstPageNumber="1" r:id="rId1"/>
  <headerFooter alignWithMargins="0">
    <oddFooter>&amp;C&amp;"Times New Roman,обычный"Страница &amp;P&amp;R&amp;"Times New Roman,обычный"&amp;A</oddFooter>
  </headerFooter>
  <rowBreaks count="1" manualBreakCount="1">
    <brk id="25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S91"/>
  <sheetViews>
    <sheetView showZeros="0" view="pageBreakPreview" topLeftCell="D22" zoomScale="75" zoomScaleNormal="100" zoomScaleSheetLayoutView="100" workbookViewId="0">
      <selection activeCell="L29" sqref="L29"/>
    </sheetView>
  </sheetViews>
  <sheetFormatPr defaultColWidth="9.109375" defaultRowHeight="15.6" outlineLevelRow="1" outlineLevelCol="2" x14ac:dyDescent="0.3"/>
  <cols>
    <col min="1" max="1" width="9.109375" style="59"/>
    <col min="2" max="2" width="7.88671875" style="58" customWidth="1"/>
    <col min="3" max="3" width="57.88671875" style="59" customWidth="1"/>
    <col min="4" max="4" width="13.33203125" style="58" customWidth="1"/>
    <col min="5" max="5" width="17.6640625" style="59" hidden="1" customWidth="1" outlineLevel="2"/>
    <col min="6" max="6" width="15.33203125" style="59" hidden="1" customWidth="1" outlineLevel="2" collapsed="1"/>
    <col min="7" max="7" width="13.5546875" style="59" hidden="1" customWidth="1" outlineLevel="2"/>
    <col min="8" max="8" width="10.33203125" style="59" hidden="1" customWidth="1" outlineLevel="2"/>
    <col min="9" max="9" width="15.6640625" style="59" customWidth="1" outlineLevel="1" collapsed="1"/>
    <col min="10" max="10" width="14.33203125" style="59" customWidth="1" outlineLevel="1"/>
    <col min="11" max="11" width="16" style="59" customWidth="1" outlineLevel="1"/>
    <col min="12" max="12" width="22.109375" style="59" customWidth="1" outlineLevel="1"/>
    <col min="13" max="13" width="13.33203125" style="58" customWidth="1"/>
    <col min="14" max="16" width="12.109375" style="59" customWidth="1"/>
    <col min="17" max="19" width="10.109375" style="59" bestFit="1" customWidth="1"/>
    <col min="20" max="16384" width="9.109375" style="59"/>
  </cols>
  <sheetData>
    <row r="1" spans="2:18" s="56" customFormat="1" ht="13.8" x14ac:dyDescent="0.25">
      <c r="B1" s="55"/>
      <c r="D1" s="55"/>
      <c r="M1" s="55"/>
      <c r="P1" s="57" t="s">
        <v>507</v>
      </c>
    </row>
    <row r="2" spans="2:18" s="56" customFormat="1" ht="13.8" x14ac:dyDescent="0.25">
      <c r="B2" s="55"/>
      <c r="D2" s="55"/>
      <c r="M2" s="55"/>
      <c r="P2" s="57" t="s">
        <v>592</v>
      </c>
    </row>
    <row r="3" spans="2:18" x14ac:dyDescent="0.3">
      <c r="P3" s="60"/>
    </row>
    <row r="5" spans="2:18" x14ac:dyDescent="0.3">
      <c r="B5" s="528" t="s">
        <v>483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</row>
    <row r="6" spans="2:18" ht="31.5" customHeight="1" x14ac:dyDescent="0.3">
      <c r="B6" s="529" t="s">
        <v>627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</row>
    <row r="7" spans="2:18" ht="16.2" thickBot="1" x14ac:dyDescent="0.35"/>
    <row r="8" spans="2:18" s="61" customFormat="1" ht="31.8" thickBot="1" x14ac:dyDescent="0.3">
      <c r="B8" s="530" t="s">
        <v>372</v>
      </c>
      <c r="C8" s="532" t="s">
        <v>508</v>
      </c>
      <c r="D8" s="532" t="s">
        <v>374</v>
      </c>
      <c r="E8" s="62" t="s">
        <v>509</v>
      </c>
      <c r="F8" s="62" t="s">
        <v>510</v>
      </c>
      <c r="G8" s="62" t="s">
        <v>511</v>
      </c>
      <c r="H8" s="62" t="s">
        <v>511</v>
      </c>
      <c r="I8" s="532" t="s">
        <v>512</v>
      </c>
      <c r="J8" s="532" t="s">
        <v>513</v>
      </c>
      <c r="K8" s="532" t="s">
        <v>514</v>
      </c>
      <c r="L8" s="534" t="s">
        <v>323</v>
      </c>
      <c r="M8" s="532" t="s">
        <v>374</v>
      </c>
      <c r="N8" s="525" t="s">
        <v>42</v>
      </c>
      <c r="O8" s="526"/>
      <c r="P8" s="527"/>
    </row>
    <row r="9" spans="2:18" s="61" customFormat="1" ht="20.25" customHeight="1" thickBot="1" x14ac:dyDescent="0.3">
      <c r="B9" s="531"/>
      <c r="C9" s="533"/>
      <c r="D9" s="533"/>
      <c r="E9" s="62"/>
      <c r="F9" s="62"/>
      <c r="G9" s="62"/>
      <c r="H9" s="62"/>
      <c r="I9" s="533"/>
      <c r="J9" s="533"/>
      <c r="K9" s="533"/>
      <c r="L9" s="535"/>
      <c r="M9" s="533"/>
      <c r="N9" s="62" t="s">
        <v>367</v>
      </c>
      <c r="O9" s="62" t="s">
        <v>366</v>
      </c>
      <c r="P9" s="63" t="s">
        <v>516</v>
      </c>
    </row>
    <row r="10" spans="2:18" s="61" customFormat="1" ht="16.2" thickBot="1" x14ac:dyDescent="0.3">
      <c r="B10" s="64">
        <v>1</v>
      </c>
      <c r="C10" s="65">
        <v>2</v>
      </c>
      <c r="D10" s="65">
        <v>3</v>
      </c>
      <c r="E10" s="65"/>
      <c r="F10" s="65"/>
      <c r="G10" s="65"/>
      <c r="H10" s="65"/>
      <c r="I10" s="65"/>
      <c r="J10" s="65"/>
      <c r="K10" s="65"/>
      <c r="L10" s="65"/>
      <c r="M10" s="65">
        <v>3</v>
      </c>
      <c r="N10" s="65">
        <v>4</v>
      </c>
      <c r="O10" s="65">
        <v>5</v>
      </c>
      <c r="P10" s="66">
        <v>6</v>
      </c>
    </row>
    <row r="11" spans="2:18" s="61" customFormat="1" ht="31.2" x14ac:dyDescent="0.25">
      <c r="B11" s="67">
        <v>236</v>
      </c>
      <c r="C11" s="68" t="s">
        <v>517</v>
      </c>
      <c r="D11" s="69" t="s">
        <v>648</v>
      </c>
      <c r="E11" s="68"/>
      <c r="F11" s="68"/>
      <c r="G11" s="68"/>
      <c r="H11" s="68"/>
      <c r="I11" s="68"/>
      <c r="J11" s="68"/>
      <c r="K11" s="68"/>
      <c r="L11" s="68"/>
      <c r="M11" s="69" t="s">
        <v>648</v>
      </c>
      <c r="N11" s="68"/>
      <c r="O11" s="68"/>
      <c r="P11" s="70"/>
    </row>
    <row r="12" spans="2:18" ht="31.2" outlineLevel="1" x14ac:dyDescent="0.3">
      <c r="B12" s="71" t="s">
        <v>518</v>
      </c>
      <c r="C12" s="72" t="s">
        <v>628</v>
      </c>
      <c r="D12" s="79" t="s">
        <v>391</v>
      </c>
      <c r="E12" s="73">
        <v>320</v>
      </c>
      <c r="F12" s="74">
        <v>194.35</v>
      </c>
      <c r="G12" s="75">
        <f t="shared" ref="G12:G17" si="0">E12*F12</f>
        <v>62192</v>
      </c>
      <c r="H12" s="76">
        <f t="shared" ref="H12:H17" si="1">F12*1.08</f>
        <v>210</v>
      </c>
      <c r="I12" s="77">
        <f t="shared" ref="I12:I17" si="2">F12/1.18</f>
        <v>164.7</v>
      </c>
      <c r="J12" s="125">
        <v>63.93</v>
      </c>
      <c r="K12" s="77">
        <f t="shared" ref="K12:K25" si="3">(I12+J12)*1.08</f>
        <v>246.92</v>
      </c>
      <c r="L12" s="75">
        <f>'Приложение № 1    '!J38+'Приложение № 1    '!J253</f>
        <v>494.91</v>
      </c>
      <c r="M12" s="79" t="s">
        <v>391</v>
      </c>
      <c r="N12" s="77">
        <f t="shared" ref="N12:N40" si="4">P12/1.18</f>
        <v>741.53</v>
      </c>
      <c r="O12" s="77">
        <f t="shared" ref="O12:O40" si="5">P12-N12</f>
        <v>133.47</v>
      </c>
      <c r="P12" s="80">
        <f t="shared" ref="P12:P40" si="6">MROUND((L12+K12)*1.18,5)</f>
        <v>875</v>
      </c>
      <c r="Q12" s="81">
        <v>610</v>
      </c>
      <c r="R12" s="59">
        <f>P12/Q12</f>
        <v>1.4344262295082</v>
      </c>
    </row>
    <row r="13" spans="2:18" ht="31.2" outlineLevel="1" x14ac:dyDescent="0.3">
      <c r="B13" s="71" t="s">
        <v>519</v>
      </c>
      <c r="C13" s="72" t="s">
        <v>629</v>
      </c>
      <c r="D13" s="79" t="s">
        <v>391</v>
      </c>
      <c r="E13" s="73">
        <v>400</v>
      </c>
      <c r="F13" s="74">
        <v>220.7</v>
      </c>
      <c r="G13" s="75">
        <f t="shared" si="0"/>
        <v>88280</v>
      </c>
      <c r="H13" s="76">
        <f t="shared" si="1"/>
        <v>238</v>
      </c>
      <c r="I13" s="77">
        <f t="shared" si="2"/>
        <v>187.03</v>
      </c>
      <c r="J13" s="125">
        <v>63.93</v>
      </c>
      <c r="K13" s="77">
        <f t="shared" si="3"/>
        <v>271.04000000000002</v>
      </c>
      <c r="L13" s="75">
        <f t="shared" ref="L13:L25" si="7">L12</f>
        <v>494.91</v>
      </c>
      <c r="M13" s="79" t="s">
        <v>391</v>
      </c>
      <c r="N13" s="77">
        <f t="shared" si="4"/>
        <v>766.95</v>
      </c>
      <c r="O13" s="77">
        <f t="shared" si="5"/>
        <v>138.05000000000001</v>
      </c>
      <c r="P13" s="80">
        <f t="shared" si="6"/>
        <v>905</v>
      </c>
      <c r="Q13" s="81"/>
    </row>
    <row r="14" spans="2:18" outlineLevel="1" x14ac:dyDescent="0.3">
      <c r="B14" s="71" t="s">
        <v>520</v>
      </c>
      <c r="C14" s="72" t="s">
        <v>630</v>
      </c>
      <c r="D14" s="79" t="s">
        <v>391</v>
      </c>
      <c r="E14" s="73">
        <v>320</v>
      </c>
      <c r="F14" s="74">
        <v>305.3</v>
      </c>
      <c r="G14" s="75">
        <f t="shared" si="0"/>
        <v>97696</v>
      </c>
      <c r="H14" s="76">
        <f t="shared" si="1"/>
        <v>330</v>
      </c>
      <c r="I14" s="77">
        <f t="shared" si="2"/>
        <v>258.73</v>
      </c>
      <c r="J14" s="125">
        <v>63.93</v>
      </c>
      <c r="K14" s="77">
        <f t="shared" si="3"/>
        <v>348.47</v>
      </c>
      <c r="L14" s="75">
        <f t="shared" si="7"/>
        <v>494.91</v>
      </c>
      <c r="M14" s="79" t="s">
        <v>391</v>
      </c>
      <c r="N14" s="77">
        <f t="shared" si="4"/>
        <v>843.22</v>
      </c>
      <c r="O14" s="77">
        <f t="shared" si="5"/>
        <v>151.78</v>
      </c>
      <c r="P14" s="80">
        <f t="shared" si="6"/>
        <v>995</v>
      </c>
      <c r="Q14" s="81"/>
    </row>
    <row r="15" spans="2:18" ht="31.2" outlineLevel="1" x14ac:dyDescent="0.3">
      <c r="B15" s="71" t="s">
        <v>521</v>
      </c>
      <c r="C15" s="72" t="s">
        <v>631</v>
      </c>
      <c r="D15" s="79" t="s">
        <v>391</v>
      </c>
      <c r="E15" s="73">
        <v>486</v>
      </c>
      <c r="F15" s="74">
        <v>176.83</v>
      </c>
      <c r="G15" s="75">
        <f t="shared" si="0"/>
        <v>85939.38</v>
      </c>
      <c r="H15" s="76">
        <f t="shared" si="1"/>
        <v>191</v>
      </c>
      <c r="I15" s="77">
        <f t="shared" si="2"/>
        <v>149.86000000000001</v>
      </c>
      <c r="J15" s="125">
        <v>63.93</v>
      </c>
      <c r="K15" s="77">
        <f t="shared" si="3"/>
        <v>230.89</v>
      </c>
      <c r="L15" s="75">
        <f t="shared" si="7"/>
        <v>494.91</v>
      </c>
      <c r="M15" s="79" t="s">
        <v>391</v>
      </c>
      <c r="N15" s="77">
        <f t="shared" si="4"/>
        <v>724.58</v>
      </c>
      <c r="O15" s="77">
        <f t="shared" si="5"/>
        <v>130.41999999999999</v>
      </c>
      <c r="P15" s="80">
        <f t="shared" si="6"/>
        <v>855</v>
      </c>
      <c r="Q15" s="81"/>
    </row>
    <row r="16" spans="2:18" ht="31.2" outlineLevel="1" x14ac:dyDescent="0.3">
      <c r="B16" s="71" t="s">
        <v>522</v>
      </c>
      <c r="C16" s="72" t="s">
        <v>632</v>
      </c>
      <c r="D16" s="79" t="s">
        <v>391</v>
      </c>
      <c r="E16" s="73">
        <v>480</v>
      </c>
      <c r="F16" s="74">
        <v>196.05</v>
      </c>
      <c r="G16" s="75">
        <f t="shared" si="0"/>
        <v>94104</v>
      </c>
      <c r="H16" s="76">
        <f t="shared" si="1"/>
        <v>212</v>
      </c>
      <c r="I16" s="77">
        <f t="shared" si="2"/>
        <v>166.14</v>
      </c>
      <c r="J16" s="125">
        <v>63.93</v>
      </c>
      <c r="K16" s="77">
        <f t="shared" si="3"/>
        <v>248.48</v>
      </c>
      <c r="L16" s="75">
        <f t="shared" si="7"/>
        <v>494.91</v>
      </c>
      <c r="M16" s="79" t="s">
        <v>391</v>
      </c>
      <c r="N16" s="77">
        <f t="shared" si="4"/>
        <v>741.53</v>
      </c>
      <c r="O16" s="77">
        <f t="shared" si="5"/>
        <v>133.47</v>
      </c>
      <c r="P16" s="80">
        <f t="shared" si="6"/>
        <v>875</v>
      </c>
      <c r="Q16" s="81"/>
    </row>
    <row r="17" spans="2:17" ht="31.2" outlineLevel="1" x14ac:dyDescent="0.3">
      <c r="B17" s="71" t="s">
        <v>523</v>
      </c>
      <c r="C17" s="72" t="s">
        <v>634</v>
      </c>
      <c r="D17" s="79" t="s">
        <v>391</v>
      </c>
      <c r="E17" s="73">
        <v>480</v>
      </c>
      <c r="F17" s="74">
        <v>277.64999999999998</v>
      </c>
      <c r="G17" s="75">
        <f t="shared" si="0"/>
        <v>133272</v>
      </c>
      <c r="H17" s="76">
        <f t="shared" si="1"/>
        <v>300</v>
      </c>
      <c r="I17" s="77">
        <f t="shared" si="2"/>
        <v>235.3</v>
      </c>
      <c r="J17" s="125">
        <v>63.93</v>
      </c>
      <c r="K17" s="77">
        <f t="shared" si="3"/>
        <v>323.17</v>
      </c>
      <c r="L17" s="75">
        <f t="shared" si="7"/>
        <v>494.91</v>
      </c>
      <c r="M17" s="79" t="s">
        <v>391</v>
      </c>
      <c r="N17" s="77">
        <f t="shared" si="4"/>
        <v>817.8</v>
      </c>
      <c r="O17" s="77">
        <f t="shared" si="5"/>
        <v>147.19999999999999</v>
      </c>
      <c r="P17" s="80">
        <f t="shared" si="6"/>
        <v>965</v>
      </c>
      <c r="Q17" s="81"/>
    </row>
    <row r="18" spans="2:17" s="109" customFormat="1" ht="31.2" outlineLevel="1" x14ac:dyDescent="0.3">
      <c r="B18" s="123" t="s">
        <v>524</v>
      </c>
      <c r="C18" s="124" t="s">
        <v>635</v>
      </c>
      <c r="D18" s="106" t="s">
        <v>391</v>
      </c>
      <c r="E18" s="100"/>
      <c r="F18" s="101"/>
      <c r="G18" s="102"/>
      <c r="H18" s="103"/>
      <c r="I18" s="104">
        <f>118.3/1.18</f>
        <v>100.25</v>
      </c>
      <c r="J18" s="126">
        <v>63.93</v>
      </c>
      <c r="K18" s="104">
        <f t="shared" si="3"/>
        <v>177.31</v>
      </c>
      <c r="L18" s="75">
        <f t="shared" si="7"/>
        <v>494.91</v>
      </c>
      <c r="M18" s="106" t="s">
        <v>391</v>
      </c>
      <c r="N18" s="77">
        <f t="shared" si="4"/>
        <v>673.73</v>
      </c>
      <c r="O18" s="77">
        <f t="shared" si="5"/>
        <v>121.27</v>
      </c>
      <c r="P18" s="80">
        <f t="shared" si="6"/>
        <v>795</v>
      </c>
      <c r="Q18" s="108"/>
    </row>
    <row r="19" spans="2:17" s="109" customFormat="1" ht="31.2" outlineLevel="1" x14ac:dyDescent="0.3">
      <c r="B19" s="123" t="s">
        <v>525</v>
      </c>
      <c r="C19" s="124" t="s">
        <v>636</v>
      </c>
      <c r="D19" s="106" t="s">
        <v>391</v>
      </c>
      <c r="E19" s="100"/>
      <c r="F19" s="101"/>
      <c r="G19" s="102"/>
      <c r="H19" s="103"/>
      <c r="I19" s="104">
        <f>129.98/1.18</f>
        <v>110.15</v>
      </c>
      <c r="J19" s="126">
        <v>63.93</v>
      </c>
      <c r="K19" s="104">
        <f t="shared" si="3"/>
        <v>188.01</v>
      </c>
      <c r="L19" s="75">
        <f t="shared" si="7"/>
        <v>494.91</v>
      </c>
      <c r="M19" s="106" t="s">
        <v>391</v>
      </c>
      <c r="N19" s="77">
        <f t="shared" si="4"/>
        <v>682.2</v>
      </c>
      <c r="O19" s="77">
        <f t="shared" si="5"/>
        <v>122.8</v>
      </c>
      <c r="P19" s="80">
        <f t="shared" si="6"/>
        <v>805</v>
      </c>
      <c r="Q19" s="108"/>
    </row>
    <row r="20" spans="2:17" s="109" customFormat="1" ht="31.2" outlineLevel="1" x14ac:dyDescent="0.3">
      <c r="B20" s="123" t="s">
        <v>526</v>
      </c>
      <c r="C20" s="124" t="s">
        <v>637</v>
      </c>
      <c r="D20" s="106" t="s">
        <v>391</v>
      </c>
      <c r="E20" s="100"/>
      <c r="F20" s="101"/>
      <c r="G20" s="102"/>
      <c r="H20" s="103"/>
      <c r="I20" s="104">
        <f>149.4/1.18</f>
        <v>126.61</v>
      </c>
      <c r="J20" s="126">
        <v>63.93</v>
      </c>
      <c r="K20" s="104">
        <f t="shared" si="3"/>
        <v>205.78</v>
      </c>
      <c r="L20" s="75">
        <f t="shared" si="7"/>
        <v>494.91</v>
      </c>
      <c r="M20" s="106" t="s">
        <v>391</v>
      </c>
      <c r="N20" s="77">
        <f t="shared" si="4"/>
        <v>699.15</v>
      </c>
      <c r="O20" s="77">
        <f t="shared" si="5"/>
        <v>125.85</v>
      </c>
      <c r="P20" s="80">
        <f t="shared" si="6"/>
        <v>825</v>
      </c>
      <c r="Q20" s="108"/>
    </row>
    <row r="21" spans="2:17" s="92" customFormat="1" x14ac:dyDescent="0.3">
      <c r="B21" s="82" t="s">
        <v>527</v>
      </c>
      <c r="C21" s="83" t="s">
        <v>279</v>
      </c>
      <c r="D21" s="90" t="s">
        <v>391</v>
      </c>
      <c r="E21" s="84"/>
      <c r="F21" s="85"/>
      <c r="G21" s="86"/>
      <c r="H21" s="87"/>
      <c r="I21" s="88">
        <v>93.65</v>
      </c>
      <c r="J21" s="127">
        <v>63.93</v>
      </c>
      <c r="K21" s="88">
        <f t="shared" si="3"/>
        <v>170.19</v>
      </c>
      <c r="L21" s="75">
        <f t="shared" si="7"/>
        <v>494.91</v>
      </c>
      <c r="M21" s="90" t="s">
        <v>391</v>
      </c>
      <c r="N21" s="77">
        <f t="shared" si="4"/>
        <v>665.25</v>
      </c>
      <c r="O21" s="77">
        <f t="shared" si="5"/>
        <v>119.75</v>
      </c>
      <c r="P21" s="80">
        <f t="shared" si="6"/>
        <v>785</v>
      </c>
      <c r="Q21" s="91"/>
    </row>
    <row r="22" spans="2:17" s="92" customFormat="1" ht="31.2" x14ac:dyDescent="0.3">
      <c r="B22" s="82" t="s">
        <v>528</v>
      </c>
      <c r="C22" s="83" t="s">
        <v>280</v>
      </c>
      <c r="D22" s="90" t="s">
        <v>391</v>
      </c>
      <c r="E22" s="84"/>
      <c r="F22" s="85"/>
      <c r="G22" s="86"/>
      <c r="H22" s="87"/>
      <c r="I22" s="88">
        <v>100.25</v>
      </c>
      <c r="J22" s="127">
        <v>63.93</v>
      </c>
      <c r="K22" s="88">
        <f t="shared" si="3"/>
        <v>177.31</v>
      </c>
      <c r="L22" s="75">
        <f t="shared" si="7"/>
        <v>494.91</v>
      </c>
      <c r="M22" s="90" t="s">
        <v>391</v>
      </c>
      <c r="N22" s="77">
        <f t="shared" si="4"/>
        <v>673.73</v>
      </c>
      <c r="O22" s="77">
        <f t="shared" si="5"/>
        <v>121.27</v>
      </c>
      <c r="P22" s="80">
        <f t="shared" si="6"/>
        <v>795</v>
      </c>
      <c r="Q22" s="91"/>
    </row>
    <row r="23" spans="2:17" s="92" customFormat="1" ht="31.2" x14ac:dyDescent="0.3">
      <c r="B23" s="82" t="s">
        <v>529</v>
      </c>
      <c r="C23" s="83" t="s">
        <v>281</v>
      </c>
      <c r="D23" s="90" t="s">
        <v>391</v>
      </c>
      <c r="E23" s="84"/>
      <c r="F23" s="85"/>
      <c r="G23" s="86"/>
      <c r="H23" s="87"/>
      <c r="I23" s="88">
        <v>110.15</v>
      </c>
      <c r="J23" s="127">
        <v>63.93</v>
      </c>
      <c r="K23" s="88">
        <f t="shared" si="3"/>
        <v>188.01</v>
      </c>
      <c r="L23" s="75">
        <f t="shared" si="7"/>
        <v>494.91</v>
      </c>
      <c r="M23" s="90" t="s">
        <v>391</v>
      </c>
      <c r="N23" s="77">
        <f t="shared" si="4"/>
        <v>682.2</v>
      </c>
      <c r="O23" s="77">
        <f t="shared" si="5"/>
        <v>122.8</v>
      </c>
      <c r="P23" s="80">
        <f t="shared" si="6"/>
        <v>805</v>
      </c>
      <c r="Q23" s="91"/>
    </row>
    <row r="24" spans="2:17" s="92" customFormat="1" ht="31.2" x14ac:dyDescent="0.3">
      <c r="B24" s="82" t="s">
        <v>273</v>
      </c>
      <c r="C24" s="83" t="s">
        <v>282</v>
      </c>
      <c r="D24" s="90" t="s">
        <v>391</v>
      </c>
      <c r="E24" s="84"/>
      <c r="F24" s="85"/>
      <c r="G24" s="86"/>
      <c r="H24" s="87"/>
      <c r="I24" s="88">
        <v>120.02</v>
      </c>
      <c r="J24" s="127">
        <v>63.93</v>
      </c>
      <c r="K24" s="88">
        <f t="shared" si="3"/>
        <v>198.67</v>
      </c>
      <c r="L24" s="75">
        <f t="shared" si="7"/>
        <v>494.91</v>
      </c>
      <c r="M24" s="90" t="s">
        <v>391</v>
      </c>
      <c r="N24" s="77">
        <f t="shared" si="4"/>
        <v>694.92</v>
      </c>
      <c r="O24" s="77">
        <f t="shared" si="5"/>
        <v>125.08</v>
      </c>
      <c r="P24" s="80">
        <f t="shared" si="6"/>
        <v>820</v>
      </c>
      <c r="Q24" s="91"/>
    </row>
    <row r="25" spans="2:17" s="92" customFormat="1" ht="31.2" x14ac:dyDescent="0.3">
      <c r="B25" s="82" t="s">
        <v>274</v>
      </c>
      <c r="C25" s="83" t="s">
        <v>283</v>
      </c>
      <c r="D25" s="90" t="s">
        <v>391</v>
      </c>
      <c r="E25" s="84"/>
      <c r="F25" s="85"/>
      <c r="G25" s="86"/>
      <c r="H25" s="87"/>
      <c r="I25" s="88">
        <v>126.61</v>
      </c>
      <c r="J25" s="127">
        <v>63.93</v>
      </c>
      <c r="K25" s="88">
        <f t="shared" si="3"/>
        <v>205.78</v>
      </c>
      <c r="L25" s="75">
        <f t="shared" si="7"/>
        <v>494.91</v>
      </c>
      <c r="M25" s="90" t="s">
        <v>391</v>
      </c>
      <c r="N25" s="77">
        <f t="shared" si="4"/>
        <v>699.15</v>
      </c>
      <c r="O25" s="77">
        <f t="shared" si="5"/>
        <v>125.85</v>
      </c>
      <c r="P25" s="80">
        <f t="shared" si="6"/>
        <v>825</v>
      </c>
      <c r="Q25" s="91"/>
    </row>
    <row r="26" spans="2:17" s="61" customFormat="1" ht="31.2" x14ac:dyDescent="0.3">
      <c r="B26" s="93">
        <v>237</v>
      </c>
      <c r="C26" s="94" t="s">
        <v>530</v>
      </c>
      <c r="D26" s="95" t="s">
        <v>648</v>
      </c>
      <c r="E26" s="94"/>
      <c r="F26" s="94"/>
      <c r="G26" s="94"/>
      <c r="H26" s="94"/>
      <c r="I26" s="94"/>
      <c r="J26" s="94"/>
      <c r="K26" s="94"/>
      <c r="L26" s="94"/>
      <c r="M26" s="95" t="s">
        <v>648</v>
      </c>
      <c r="N26" s="77">
        <f t="shared" si="4"/>
        <v>0</v>
      </c>
      <c r="O26" s="77">
        <f t="shared" si="5"/>
        <v>0</v>
      </c>
      <c r="P26" s="80">
        <f t="shared" si="6"/>
        <v>0</v>
      </c>
    </row>
    <row r="27" spans="2:17" ht="31.2" outlineLevel="1" x14ac:dyDescent="0.3">
      <c r="B27" s="71" t="s">
        <v>531</v>
      </c>
      <c r="C27" s="72" t="s">
        <v>638</v>
      </c>
      <c r="D27" s="79" t="s">
        <v>391</v>
      </c>
      <c r="E27" s="73">
        <v>320</v>
      </c>
      <c r="F27" s="74">
        <v>194.35</v>
      </c>
      <c r="G27" s="75">
        <f t="shared" ref="G27:G32" si="8">E27*F27</f>
        <v>62192</v>
      </c>
      <c r="H27" s="76">
        <f t="shared" ref="H27:H32" si="9">F27*1.08</f>
        <v>210</v>
      </c>
      <c r="I27" s="77">
        <f t="shared" ref="I27:I32" si="10">F27/1.18</f>
        <v>164.7</v>
      </c>
      <c r="J27" s="125">
        <v>87.84</v>
      </c>
      <c r="K27" s="77">
        <f t="shared" ref="K27:K40" si="11">(I27+J27)*1.08</f>
        <v>272.74</v>
      </c>
      <c r="L27" s="75">
        <f>'Приложение № 1    '!J38+'Приложение № 1    '!J254</f>
        <v>535.59</v>
      </c>
      <c r="M27" s="79" t="s">
        <v>391</v>
      </c>
      <c r="N27" s="77">
        <f t="shared" si="4"/>
        <v>809.32</v>
      </c>
      <c r="O27" s="77">
        <f t="shared" si="5"/>
        <v>145.68</v>
      </c>
      <c r="P27" s="80">
        <f t="shared" si="6"/>
        <v>955</v>
      </c>
      <c r="Q27" s="81"/>
    </row>
    <row r="28" spans="2:17" ht="31.2" outlineLevel="1" x14ac:dyDescent="0.3">
      <c r="B28" s="71" t="s">
        <v>532</v>
      </c>
      <c r="C28" s="72" t="s">
        <v>629</v>
      </c>
      <c r="D28" s="79" t="s">
        <v>391</v>
      </c>
      <c r="E28" s="73">
        <v>400</v>
      </c>
      <c r="F28" s="74">
        <v>220.7</v>
      </c>
      <c r="G28" s="75">
        <f t="shared" si="8"/>
        <v>88280</v>
      </c>
      <c r="H28" s="76">
        <f t="shared" si="9"/>
        <v>238</v>
      </c>
      <c r="I28" s="77">
        <f t="shared" si="10"/>
        <v>187.03</v>
      </c>
      <c r="J28" s="125">
        <v>87.84</v>
      </c>
      <c r="K28" s="77">
        <f t="shared" si="11"/>
        <v>296.86</v>
      </c>
      <c r="L28" s="75">
        <f t="shared" ref="L28:L40" si="12">L27</f>
        <v>535.59</v>
      </c>
      <c r="M28" s="79" t="s">
        <v>391</v>
      </c>
      <c r="N28" s="77">
        <f t="shared" si="4"/>
        <v>830.51</v>
      </c>
      <c r="O28" s="77">
        <f t="shared" si="5"/>
        <v>149.49</v>
      </c>
      <c r="P28" s="80">
        <f t="shared" si="6"/>
        <v>980</v>
      </c>
      <c r="Q28" s="81"/>
    </row>
    <row r="29" spans="2:17" outlineLevel="1" x14ac:dyDescent="0.3">
      <c r="B29" s="71" t="s">
        <v>533</v>
      </c>
      <c r="C29" s="72" t="s">
        <v>639</v>
      </c>
      <c r="D29" s="79" t="s">
        <v>391</v>
      </c>
      <c r="E29" s="73">
        <v>320</v>
      </c>
      <c r="F29" s="74">
        <v>305.3</v>
      </c>
      <c r="G29" s="75">
        <f t="shared" si="8"/>
        <v>97696</v>
      </c>
      <c r="H29" s="76">
        <f t="shared" si="9"/>
        <v>330</v>
      </c>
      <c r="I29" s="77">
        <f t="shared" si="10"/>
        <v>258.73</v>
      </c>
      <c r="J29" s="125">
        <v>87.84</v>
      </c>
      <c r="K29" s="77">
        <f t="shared" si="11"/>
        <v>374.3</v>
      </c>
      <c r="L29" s="75">
        <f t="shared" si="12"/>
        <v>535.59</v>
      </c>
      <c r="M29" s="79" t="s">
        <v>391</v>
      </c>
      <c r="N29" s="77">
        <f t="shared" si="4"/>
        <v>911.02</v>
      </c>
      <c r="O29" s="77">
        <f t="shared" si="5"/>
        <v>163.98</v>
      </c>
      <c r="P29" s="80">
        <f t="shared" si="6"/>
        <v>1075</v>
      </c>
      <c r="Q29" s="81"/>
    </row>
    <row r="30" spans="2:17" ht="31.2" outlineLevel="1" x14ac:dyDescent="0.3">
      <c r="B30" s="71" t="s">
        <v>534</v>
      </c>
      <c r="C30" s="72" t="s">
        <v>640</v>
      </c>
      <c r="D30" s="79" t="s">
        <v>391</v>
      </c>
      <c r="E30" s="73">
        <v>486</v>
      </c>
      <c r="F30" s="74">
        <v>176.83</v>
      </c>
      <c r="G30" s="75">
        <f t="shared" si="8"/>
        <v>85939.38</v>
      </c>
      <c r="H30" s="76">
        <f t="shared" si="9"/>
        <v>191</v>
      </c>
      <c r="I30" s="77">
        <f t="shared" si="10"/>
        <v>149.86000000000001</v>
      </c>
      <c r="J30" s="125">
        <v>87.84</v>
      </c>
      <c r="K30" s="77">
        <f t="shared" si="11"/>
        <v>256.72000000000003</v>
      </c>
      <c r="L30" s="75">
        <f t="shared" si="12"/>
        <v>535.59</v>
      </c>
      <c r="M30" s="79" t="s">
        <v>391</v>
      </c>
      <c r="N30" s="77">
        <f t="shared" si="4"/>
        <v>792.37</v>
      </c>
      <c r="O30" s="77">
        <f t="shared" si="5"/>
        <v>142.63</v>
      </c>
      <c r="P30" s="80">
        <f t="shared" si="6"/>
        <v>935</v>
      </c>
      <c r="Q30" s="81"/>
    </row>
    <row r="31" spans="2:17" ht="31.2" outlineLevel="1" x14ac:dyDescent="0.3">
      <c r="B31" s="71" t="s">
        <v>535</v>
      </c>
      <c r="C31" s="72" t="s">
        <v>641</v>
      </c>
      <c r="D31" s="79" t="s">
        <v>391</v>
      </c>
      <c r="E31" s="73">
        <v>480</v>
      </c>
      <c r="F31" s="74">
        <v>196.05</v>
      </c>
      <c r="G31" s="75">
        <f t="shared" si="8"/>
        <v>94104</v>
      </c>
      <c r="H31" s="76">
        <f t="shared" si="9"/>
        <v>212</v>
      </c>
      <c r="I31" s="77">
        <f t="shared" si="10"/>
        <v>166.14</v>
      </c>
      <c r="J31" s="125">
        <v>87.84</v>
      </c>
      <c r="K31" s="77">
        <f t="shared" si="11"/>
        <v>274.3</v>
      </c>
      <c r="L31" s="75">
        <f t="shared" si="12"/>
        <v>535.59</v>
      </c>
      <c r="M31" s="79" t="s">
        <v>391</v>
      </c>
      <c r="N31" s="77">
        <f t="shared" si="4"/>
        <v>809.32</v>
      </c>
      <c r="O31" s="77">
        <f t="shared" si="5"/>
        <v>145.68</v>
      </c>
      <c r="P31" s="80">
        <f t="shared" si="6"/>
        <v>955</v>
      </c>
      <c r="Q31" s="81"/>
    </row>
    <row r="32" spans="2:17" ht="31.2" outlineLevel="1" x14ac:dyDescent="0.3">
      <c r="B32" s="71" t="s">
        <v>536</v>
      </c>
      <c r="C32" s="72" t="s">
        <v>642</v>
      </c>
      <c r="D32" s="79" t="s">
        <v>391</v>
      </c>
      <c r="E32" s="73">
        <v>480</v>
      </c>
      <c r="F32" s="74">
        <v>277.64999999999998</v>
      </c>
      <c r="G32" s="75">
        <f t="shared" si="8"/>
        <v>133272</v>
      </c>
      <c r="H32" s="76">
        <f t="shared" si="9"/>
        <v>300</v>
      </c>
      <c r="I32" s="77">
        <f t="shared" si="10"/>
        <v>235.3</v>
      </c>
      <c r="J32" s="125">
        <v>87.84</v>
      </c>
      <c r="K32" s="77">
        <f t="shared" si="11"/>
        <v>348.99</v>
      </c>
      <c r="L32" s="75">
        <f t="shared" si="12"/>
        <v>535.59</v>
      </c>
      <c r="M32" s="79" t="s">
        <v>391</v>
      </c>
      <c r="N32" s="77">
        <f t="shared" si="4"/>
        <v>885.59</v>
      </c>
      <c r="O32" s="77">
        <f t="shared" si="5"/>
        <v>159.41</v>
      </c>
      <c r="P32" s="80">
        <f t="shared" si="6"/>
        <v>1045</v>
      </c>
      <c r="Q32" s="81"/>
    </row>
    <row r="33" spans="2:19" s="109" customFormat="1" ht="31.2" outlineLevel="1" x14ac:dyDescent="0.3">
      <c r="B33" s="123" t="s">
        <v>537</v>
      </c>
      <c r="C33" s="124" t="s">
        <v>635</v>
      </c>
      <c r="D33" s="106" t="s">
        <v>391</v>
      </c>
      <c r="E33" s="100"/>
      <c r="F33" s="101"/>
      <c r="G33" s="102"/>
      <c r="H33" s="103"/>
      <c r="I33" s="104">
        <f>118.3/1.18</f>
        <v>100.25</v>
      </c>
      <c r="J33" s="126">
        <v>87.84</v>
      </c>
      <c r="K33" s="104">
        <f t="shared" si="11"/>
        <v>203.14</v>
      </c>
      <c r="L33" s="75">
        <f t="shared" si="12"/>
        <v>535.59</v>
      </c>
      <c r="M33" s="106" t="s">
        <v>391</v>
      </c>
      <c r="N33" s="77">
        <f t="shared" si="4"/>
        <v>737.29</v>
      </c>
      <c r="O33" s="77">
        <f t="shared" si="5"/>
        <v>132.71</v>
      </c>
      <c r="P33" s="80">
        <f t="shared" si="6"/>
        <v>870</v>
      </c>
      <c r="Q33" s="108"/>
    </row>
    <row r="34" spans="2:19" s="109" customFormat="1" ht="31.2" outlineLevel="1" x14ac:dyDescent="0.3">
      <c r="B34" s="123" t="s">
        <v>538</v>
      </c>
      <c r="C34" s="124" t="s">
        <v>636</v>
      </c>
      <c r="D34" s="106" t="s">
        <v>391</v>
      </c>
      <c r="E34" s="100"/>
      <c r="F34" s="101"/>
      <c r="G34" s="102"/>
      <c r="H34" s="103"/>
      <c r="I34" s="104">
        <f>129.98/1.18</f>
        <v>110.15</v>
      </c>
      <c r="J34" s="126">
        <v>87.84</v>
      </c>
      <c r="K34" s="104">
        <f t="shared" si="11"/>
        <v>213.83</v>
      </c>
      <c r="L34" s="75">
        <f t="shared" si="12"/>
        <v>535.59</v>
      </c>
      <c r="M34" s="106" t="s">
        <v>391</v>
      </c>
      <c r="N34" s="77">
        <f t="shared" si="4"/>
        <v>750</v>
      </c>
      <c r="O34" s="77">
        <f t="shared" si="5"/>
        <v>135</v>
      </c>
      <c r="P34" s="80">
        <f t="shared" si="6"/>
        <v>885</v>
      </c>
      <c r="Q34" s="108"/>
    </row>
    <row r="35" spans="2:19" s="109" customFormat="1" ht="31.2" outlineLevel="1" x14ac:dyDescent="0.3">
      <c r="B35" s="123" t="s">
        <v>539</v>
      </c>
      <c r="C35" s="124" t="s">
        <v>637</v>
      </c>
      <c r="D35" s="106" t="s">
        <v>391</v>
      </c>
      <c r="E35" s="100"/>
      <c r="F35" s="101"/>
      <c r="G35" s="102"/>
      <c r="H35" s="103"/>
      <c r="I35" s="104">
        <f>149.4/1.18</f>
        <v>126.61</v>
      </c>
      <c r="J35" s="126">
        <v>87.84</v>
      </c>
      <c r="K35" s="104">
        <f t="shared" si="11"/>
        <v>231.61</v>
      </c>
      <c r="L35" s="75">
        <f t="shared" si="12"/>
        <v>535.59</v>
      </c>
      <c r="M35" s="106" t="s">
        <v>391</v>
      </c>
      <c r="N35" s="77">
        <f t="shared" si="4"/>
        <v>766.95</v>
      </c>
      <c r="O35" s="77">
        <f t="shared" si="5"/>
        <v>138.05000000000001</v>
      </c>
      <c r="P35" s="80">
        <f t="shared" si="6"/>
        <v>905</v>
      </c>
      <c r="Q35" s="108"/>
    </row>
    <row r="36" spans="2:19" s="92" customFormat="1" x14ac:dyDescent="0.3">
      <c r="B36" s="82" t="s">
        <v>540</v>
      </c>
      <c r="C36" s="83" t="s">
        <v>279</v>
      </c>
      <c r="D36" s="90" t="s">
        <v>391</v>
      </c>
      <c r="E36" s="84"/>
      <c r="F36" s="85"/>
      <c r="G36" s="86"/>
      <c r="H36" s="87"/>
      <c r="I36" s="88">
        <v>93.65</v>
      </c>
      <c r="J36" s="127">
        <v>87.84</v>
      </c>
      <c r="K36" s="88">
        <f t="shared" si="11"/>
        <v>196.01</v>
      </c>
      <c r="L36" s="75">
        <f t="shared" si="12"/>
        <v>535.59</v>
      </c>
      <c r="M36" s="90" t="s">
        <v>391</v>
      </c>
      <c r="N36" s="77">
        <f t="shared" si="4"/>
        <v>733.05</v>
      </c>
      <c r="O36" s="77">
        <f t="shared" si="5"/>
        <v>131.94999999999999</v>
      </c>
      <c r="P36" s="80">
        <f t="shared" si="6"/>
        <v>865</v>
      </c>
      <c r="Q36" s="91"/>
    </row>
    <row r="37" spans="2:19" s="92" customFormat="1" ht="31.2" x14ac:dyDescent="0.3">
      <c r="B37" s="82" t="s">
        <v>541</v>
      </c>
      <c r="C37" s="83" t="s">
        <v>280</v>
      </c>
      <c r="D37" s="90" t="s">
        <v>391</v>
      </c>
      <c r="E37" s="84"/>
      <c r="F37" s="85"/>
      <c r="G37" s="86"/>
      <c r="H37" s="87"/>
      <c r="I37" s="88">
        <v>100.25</v>
      </c>
      <c r="J37" s="127">
        <v>87.84</v>
      </c>
      <c r="K37" s="88">
        <f t="shared" si="11"/>
        <v>203.14</v>
      </c>
      <c r="L37" s="75">
        <f t="shared" si="12"/>
        <v>535.59</v>
      </c>
      <c r="M37" s="90" t="s">
        <v>391</v>
      </c>
      <c r="N37" s="77">
        <f t="shared" si="4"/>
        <v>737.29</v>
      </c>
      <c r="O37" s="77">
        <f t="shared" si="5"/>
        <v>132.71</v>
      </c>
      <c r="P37" s="80">
        <f t="shared" si="6"/>
        <v>870</v>
      </c>
      <c r="Q37" s="91"/>
    </row>
    <row r="38" spans="2:19" s="92" customFormat="1" ht="31.2" x14ac:dyDescent="0.3">
      <c r="B38" s="82" t="s">
        <v>542</v>
      </c>
      <c r="C38" s="83" t="s">
        <v>281</v>
      </c>
      <c r="D38" s="90" t="s">
        <v>391</v>
      </c>
      <c r="E38" s="84"/>
      <c r="F38" s="85"/>
      <c r="G38" s="86"/>
      <c r="H38" s="87"/>
      <c r="I38" s="88">
        <v>110.15</v>
      </c>
      <c r="J38" s="127">
        <v>87.84</v>
      </c>
      <c r="K38" s="88">
        <f t="shared" si="11"/>
        <v>213.83</v>
      </c>
      <c r="L38" s="75">
        <f t="shared" si="12"/>
        <v>535.59</v>
      </c>
      <c r="M38" s="90" t="s">
        <v>391</v>
      </c>
      <c r="N38" s="77">
        <f t="shared" si="4"/>
        <v>750</v>
      </c>
      <c r="O38" s="77">
        <f t="shared" si="5"/>
        <v>135</v>
      </c>
      <c r="P38" s="80">
        <f t="shared" si="6"/>
        <v>885</v>
      </c>
      <c r="Q38" s="91"/>
    </row>
    <row r="39" spans="2:19" s="92" customFormat="1" ht="31.2" x14ac:dyDescent="0.3">
      <c r="B39" s="82" t="s">
        <v>275</v>
      </c>
      <c r="C39" s="83" t="s">
        <v>282</v>
      </c>
      <c r="D39" s="90" t="s">
        <v>391</v>
      </c>
      <c r="E39" s="84"/>
      <c r="F39" s="85"/>
      <c r="G39" s="86"/>
      <c r="H39" s="87"/>
      <c r="I39" s="88">
        <v>120.02</v>
      </c>
      <c r="J39" s="127">
        <v>87.84</v>
      </c>
      <c r="K39" s="88">
        <f t="shared" si="11"/>
        <v>224.49</v>
      </c>
      <c r="L39" s="75">
        <f t="shared" si="12"/>
        <v>535.59</v>
      </c>
      <c r="M39" s="90" t="s">
        <v>391</v>
      </c>
      <c r="N39" s="77">
        <f t="shared" si="4"/>
        <v>758.47</v>
      </c>
      <c r="O39" s="77">
        <f t="shared" si="5"/>
        <v>136.53</v>
      </c>
      <c r="P39" s="80">
        <f t="shared" si="6"/>
        <v>895</v>
      </c>
      <c r="Q39" s="91"/>
    </row>
    <row r="40" spans="2:19" s="92" customFormat="1" ht="31.2" x14ac:dyDescent="0.3">
      <c r="B40" s="82" t="s">
        <v>276</v>
      </c>
      <c r="C40" s="83" t="s">
        <v>283</v>
      </c>
      <c r="D40" s="90" t="s">
        <v>391</v>
      </c>
      <c r="E40" s="84"/>
      <c r="F40" s="85"/>
      <c r="G40" s="86"/>
      <c r="H40" s="87"/>
      <c r="I40" s="88">
        <v>126.61</v>
      </c>
      <c r="J40" s="127">
        <v>87.84</v>
      </c>
      <c r="K40" s="88">
        <f t="shared" si="11"/>
        <v>231.61</v>
      </c>
      <c r="L40" s="75">
        <f t="shared" si="12"/>
        <v>535.59</v>
      </c>
      <c r="M40" s="90" t="s">
        <v>391</v>
      </c>
      <c r="N40" s="77">
        <f t="shared" si="4"/>
        <v>766.95</v>
      </c>
      <c r="O40" s="77">
        <f t="shared" si="5"/>
        <v>138.05000000000001</v>
      </c>
      <c r="P40" s="80">
        <f t="shared" si="6"/>
        <v>905</v>
      </c>
      <c r="Q40" s="91"/>
    </row>
    <row r="41" spans="2:19" s="61" customFormat="1" ht="31.2" x14ac:dyDescent="0.3">
      <c r="B41" s="93">
        <v>238</v>
      </c>
      <c r="C41" s="94" t="s">
        <v>543</v>
      </c>
      <c r="D41" s="95" t="s">
        <v>401</v>
      </c>
      <c r="E41" s="94"/>
      <c r="F41" s="94"/>
      <c r="G41" s="94"/>
      <c r="H41" s="94"/>
      <c r="I41" s="94"/>
      <c r="J41" s="94"/>
      <c r="K41" s="94"/>
      <c r="L41" s="94"/>
      <c r="M41" s="95" t="s">
        <v>401</v>
      </c>
      <c r="N41" s="77">
        <f>ROUND((K41+L41)*1.18,0)/1.18</f>
        <v>0</v>
      </c>
      <c r="O41" s="77">
        <f>N41*18%</f>
        <v>0</v>
      </c>
      <c r="P41" s="96"/>
    </row>
    <row r="42" spans="2:19" ht="31.2" outlineLevel="1" x14ac:dyDescent="0.3">
      <c r="B42" s="71" t="s">
        <v>227</v>
      </c>
      <c r="C42" s="72" t="s">
        <v>638</v>
      </c>
      <c r="D42" s="79" t="s">
        <v>391</v>
      </c>
      <c r="E42" s="73">
        <v>320</v>
      </c>
      <c r="F42" s="74">
        <v>194.35</v>
      </c>
      <c r="G42" s="75">
        <f t="shared" ref="G42:G47" si="13">E42*F42</f>
        <v>62192</v>
      </c>
      <c r="H42" s="76">
        <f t="shared" ref="H42:H47" si="14">F42*1.08</f>
        <v>210</v>
      </c>
      <c r="I42" s="77">
        <f t="shared" ref="I42:I47" si="15">F42/1.18</f>
        <v>164.7</v>
      </c>
      <c r="J42" s="97"/>
      <c r="K42" s="77">
        <f t="shared" ref="K42:K73" si="16">(I42+J42)*1.08</f>
        <v>177.88</v>
      </c>
      <c r="L42" s="128">
        <f>'Приложение № 1    '!J38</f>
        <v>209.32</v>
      </c>
      <c r="M42" s="79" t="s">
        <v>391</v>
      </c>
      <c r="N42" s="77">
        <f t="shared" ref="N42:N55" si="17">P42/1.18</f>
        <v>385.59</v>
      </c>
      <c r="O42" s="77">
        <f t="shared" ref="O42:O55" si="18">P42-N42</f>
        <v>69.41</v>
      </c>
      <c r="P42" s="80">
        <f t="shared" ref="P42:P55" si="19">MROUND((L42+K42)*1.18,5)</f>
        <v>455</v>
      </c>
      <c r="Q42" s="81"/>
      <c r="R42" s="81"/>
      <c r="S42" s="81"/>
    </row>
    <row r="43" spans="2:19" ht="31.2" outlineLevel="1" x14ac:dyDescent="0.3">
      <c r="B43" s="71" t="s">
        <v>228</v>
      </c>
      <c r="C43" s="72" t="s">
        <v>629</v>
      </c>
      <c r="D43" s="79" t="s">
        <v>391</v>
      </c>
      <c r="E43" s="73">
        <v>400</v>
      </c>
      <c r="F43" s="74">
        <v>220.7</v>
      </c>
      <c r="G43" s="75">
        <f t="shared" si="13"/>
        <v>88280</v>
      </c>
      <c r="H43" s="76">
        <f t="shared" si="14"/>
        <v>238</v>
      </c>
      <c r="I43" s="77">
        <f t="shared" si="15"/>
        <v>187.03</v>
      </c>
      <c r="J43" s="97"/>
      <c r="K43" s="77">
        <f t="shared" si="16"/>
        <v>201.99</v>
      </c>
      <c r="L43" s="128">
        <f t="shared" ref="L43:L55" si="20">L42</f>
        <v>209.32</v>
      </c>
      <c r="M43" s="79" t="s">
        <v>391</v>
      </c>
      <c r="N43" s="77">
        <f t="shared" si="17"/>
        <v>411.02</v>
      </c>
      <c r="O43" s="77">
        <f t="shared" si="18"/>
        <v>73.98</v>
      </c>
      <c r="P43" s="80">
        <f t="shared" si="19"/>
        <v>485</v>
      </c>
      <c r="Q43" s="81"/>
      <c r="R43" s="81"/>
      <c r="S43" s="81"/>
    </row>
    <row r="44" spans="2:19" outlineLevel="1" x14ac:dyDescent="0.3">
      <c r="B44" s="71" t="s">
        <v>229</v>
      </c>
      <c r="C44" s="72" t="s">
        <v>643</v>
      </c>
      <c r="D44" s="79" t="s">
        <v>391</v>
      </c>
      <c r="E44" s="73">
        <v>320</v>
      </c>
      <c r="F44" s="74">
        <v>305.3</v>
      </c>
      <c r="G44" s="75">
        <f t="shared" si="13"/>
        <v>97696</v>
      </c>
      <c r="H44" s="76">
        <f t="shared" si="14"/>
        <v>330</v>
      </c>
      <c r="I44" s="77">
        <f t="shared" si="15"/>
        <v>258.73</v>
      </c>
      <c r="J44" s="97"/>
      <c r="K44" s="77">
        <f t="shared" si="16"/>
        <v>279.43</v>
      </c>
      <c r="L44" s="128">
        <f t="shared" si="20"/>
        <v>209.32</v>
      </c>
      <c r="M44" s="79" t="s">
        <v>391</v>
      </c>
      <c r="N44" s="77">
        <f t="shared" si="17"/>
        <v>487.29</v>
      </c>
      <c r="O44" s="77">
        <f t="shared" si="18"/>
        <v>87.71</v>
      </c>
      <c r="P44" s="80">
        <f t="shared" si="19"/>
        <v>575</v>
      </c>
      <c r="Q44" s="81"/>
      <c r="R44" s="81"/>
      <c r="S44" s="81"/>
    </row>
    <row r="45" spans="2:19" ht="31.2" outlineLevel="1" x14ac:dyDescent="0.3">
      <c r="B45" s="71" t="s">
        <v>544</v>
      </c>
      <c r="C45" s="72" t="s">
        <v>644</v>
      </c>
      <c r="D45" s="79" t="s">
        <v>391</v>
      </c>
      <c r="E45" s="73">
        <v>486</v>
      </c>
      <c r="F45" s="74">
        <v>176.83</v>
      </c>
      <c r="G45" s="75">
        <f t="shared" si="13"/>
        <v>85939.38</v>
      </c>
      <c r="H45" s="76">
        <f t="shared" si="14"/>
        <v>191</v>
      </c>
      <c r="I45" s="77">
        <f t="shared" si="15"/>
        <v>149.86000000000001</v>
      </c>
      <c r="J45" s="97"/>
      <c r="K45" s="77">
        <f t="shared" si="16"/>
        <v>161.85</v>
      </c>
      <c r="L45" s="128">
        <f t="shared" si="20"/>
        <v>209.32</v>
      </c>
      <c r="M45" s="79" t="s">
        <v>391</v>
      </c>
      <c r="N45" s="77">
        <f t="shared" si="17"/>
        <v>372.88</v>
      </c>
      <c r="O45" s="77">
        <f t="shared" si="18"/>
        <v>67.12</v>
      </c>
      <c r="P45" s="80">
        <f t="shared" si="19"/>
        <v>440</v>
      </c>
      <c r="Q45" s="81"/>
      <c r="R45" s="81"/>
      <c r="S45" s="81"/>
    </row>
    <row r="46" spans="2:19" ht="31.2" outlineLevel="1" x14ac:dyDescent="0.3">
      <c r="B46" s="71" t="s">
        <v>545</v>
      </c>
      <c r="C46" s="72" t="s">
        <v>645</v>
      </c>
      <c r="D46" s="79" t="s">
        <v>391</v>
      </c>
      <c r="E46" s="73">
        <v>480</v>
      </c>
      <c r="F46" s="74">
        <v>196.05</v>
      </c>
      <c r="G46" s="75">
        <f t="shared" si="13"/>
        <v>94104</v>
      </c>
      <c r="H46" s="76">
        <f t="shared" si="14"/>
        <v>212</v>
      </c>
      <c r="I46" s="77">
        <f t="shared" si="15"/>
        <v>166.14</v>
      </c>
      <c r="J46" s="97"/>
      <c r="K46" s="77">
        <f t="shared" si="16"/>
        <v>179.43</v>
      </c>
      <c r="L46" s="128">
        <f t="shared" si="20"/>
        <v>209.32</v>
      </c>
      <c r="M46" s="79" t="s">
        <v>391</v>
      </c>
      <c r="N46" s="77">
        <f t="shared" si="17"/>
        <v>389.83</v>
      </c>
      <c r="O46" s="77">
        <f t="shared" si="18"/>
        <v>70.17</v>
      </c>
      <c r="P46" s="80">
        <f t="shared" si="19"/>
        <v>460</v>
      </c>
      <c r="Q46" s="81"/>
      <c r="R46" s="81"/>
      <c r="S46" s="81"/>
    </row>
    <row r="47" spans="2:19" ht="31.2" outlineLevel="1" x14ac:dyDescent="0.3">
      <c r="B47" s="71" t="s">
        <v>546</v>
      </c>
      <c r="C47" s="72" t="s">
        <v>634</v>
      </c>
      <c r="D47" s="79" t="s">
        <v>391</v>
      </c>
      <c r="E47" s="73">
        <v>480</v>
      </c>
      <c r="F47" s="74">
        <v>277.64999999999998</v>
      </c>
      <c r="G47" s="75">
        <f t="shared" si="13"/>
        <v>133272</v>
      </c>
      <c r="H47" s="76">
        <f t="shared" si="14"/>
        <v>300</v>
      </c>
      <c r="I47" s="77">
        <f t="shared" si="15"/>
        <v>235.3</v>
      </c>
      <c r="J47" s="97"/>
      <c r="K47" s="77">
        <f t="shared" si="16"/>
        <v>254.12</v>
      </c>
      <c r="L47" s="128">
        <f t="shared" si="20"/>
        <v>209.32</v>
      </c>
      <c r="M47" s="79" t="s">
        <v>391</v>
      </c>
      <c r="N47" s="77">
        <f t="shared" si="17"/>
        <v>461.86</v>
      </c>
      <c r="O47" s="77">
        <f t="shared" si="18"/>
        <v>83.14</v>
      </c>
      <c r="P47" s="80">
        <f t="shared" si="19"/>
        <v>545</v>
      </c>
      <c r="Q47" s="81"/>
      <c r="R47" s="81"/>
      <c r="S47" s="81"/>
    </row>
    <row r="48" spans="2:19" s="109" customFormat="1" ht="31.2" outlineLevel="1" x14ac:dyDescent="0.3">
      <c r="B48" s="123" t="s">
        <v>547</v>
      </c>
      <c r="C48" s="124" t="s">
        <v>635</v>
      </c>
      <c r="D48" s="106" t="s">
        <v>391</v>
      </c>
      <c r="E48" s="100"/>
      <c r="F48" s="101"/>
      <c r="G48" s="102"/>
      <c r="H48" s="103"/>
      <c r="I48" s="104">
        <f>118.3/1.18</f>
        <v>100.25</v>
      </c>
      <c r="J48" s="105"/>
      <c r="K48" s="104">
        <f t="shared" si="16"/>
        <v>108.27</v>
      </c>
      <c r="L48" s="128">
        <f t="shared" si="20"/>
        <v>209.32</v>
      </c>
      <c r="M48" s="106" t="s">
        <v>391</v>
      </c>
      <c r="N48" s="77">
        <f t="shared" si="17"/>
        <v>317.8</v>
      </c>
      <c r="O48" s="77">
        <f t="shared" si="18"/>
        <v>57.2</v>
      </c>
      <c r="P48" s="80">
        <f t="shared" si="19"/>
        <v>375</v>
      </c>
      <c r="Q48" s="108"/>
    </row>
    <row r="49" spans="2:18" s="109" customFormat="1" ht="31.2" outlineLevel="1" x14ac:dyDescent="0.3">
      <c r="B49" s="123" t="s">
        <v>548</v>
      </c>
      <c r="C49" s="124" t="s">
        <v>636</v>
      </c>
      <c r="D49" s="106" t="s">
        <v>391</v>
      </c>
      <c r="E49" s="100"/>
      <c r="F49" s="101"/>
      <c r="G49" s="102"/>
      <c r="H49" s="103"/>
      <c r="I49" s="104">
        <f>129.98/1.18</f>
        <v>110.15</v>
      </c>
      <c r="J49" s="105"/>
      <c r="K49" s="104">
        <f t="shared" si="16"/>
        <v>118.96</v>
      </c>
      <c r="L49" s="128">
        <f t="shared" si="20"/>
        <v>209.32</v>
      </c>
      <c r="M49" s="106" t="s">
        <v>391</v>
      </c>
      <c r="N49" s="77">
        <f t="shared" si="17"/>
        <v>326.27</v>
      </c>
      <c r="O49" s="77">
        <f t="shared" si="18"/>
        <v>58.73</v>
      </c>
      <c r="P49" s="80">
        <f t="shared" si="19"/>
        <v>385</v>
      </c>
      <c r="Q49" s="108"/>
    </row>
    <row r="50" spans="2:18" s="109" customFormat="1" ht="31.2" outlineLevel="1" x14ac:dyDescent="0.3">
      <c r="B50" s="123" t="s">
        <v>549</v>
      </c>
      <c r="C50" s="124" t="s">
        <v>637</v>
      </c>
      <c r="D50" s="106" t="s">
        <v>391</v>
      </c>
      <c r="E50" s="100"/>
      <c r="F50" s="101"/>
      <c r="G50" s="102"/>
      <c r="H50" s="103"/>
      <c r="I50" s="104">
        <f>149.4/1.18</f>
        <v>126.61</v>
      </c>
      <c r="J50" s="105"/>
      <c r="K50" s="104">
        <f t="shared" si="16"/>
        <v>136.74</v>
      </c>
      <c r="L50" s="128">
        <f t="shared" si="20"/>
        <v>209.32</v>
      </c>
      <c r="M50" s="106" t="s">
        <v>391</v>
      </c>
      <c r="N50" s="77">
        <f t="shared" si="17"/>
        <v>347.46</v>
      </c>
      <c r="O50" s="77">
        <f t="shared" si="18"/>
        <v>62.54</v>
      </c>
      <c r="P50" s="80">
        <f t="shared" si="19"/>
        <v>410</v>
      </c>
      <c r="Q50" s="108"/>
    </row>
    <row r="51" spans="2:18" s="92" customFormat="1" x14ac:dyDescent="0.3">
      <c r="B51" s="82" t="s">
        <v>550</v>
      </c>
      <c r="C51" s="83" t="s">
        <v>279</v>
      </c>
      <c r="D51" s="90" t="s">
        <v>391</v>
      </c>
      <c r="E51" s="84"/>
      <c r="F51" s="85"/>
      <c r="G51" s="86"/>
      <c r="H51" s="87"/>
      <c r="I51" s="88">
        <v>93.65</v>
      </c>
      <c r="J51" s="89"/>
      <c r="K51" s="88">
        <f t="shared" si="16"/>
        <v>101.14</v>
      </c>
      <c r="L51" s="128">
        <f t="shared" si="20"/>
        <v>209.32</v>
      </c>
      <c r="M51" s="90" t="s">
        <v>391</v>
      </c>
      <c r="N51" s="77">
        <f t="shared" si="17"/>
        <v>309.32</v>
      </c>
      <c r="O51" s="77">
        <f t="shared" si="18"/>
        <v>55.68</v>
      </c>
      <c r="P51" s="80">
        <f t="shared" si="19"/>
        <v>365</v>
      </c>
      <c r="Q51" s="91"/>
    </row>
    <row r="52" spans="2:18" s="92" customFormat="1" ht="31.2" x14ac:dyDescent="0.3">
      <c r="B52" s="82" t="s">
        <v>551</v>
      </c>
      <c r="C52" s="83" t="s">
        <v>280</v>
      </c>
      <c r="D52" s="90" t="s">
        <v>391</v>
      </c>
      <c r="E52" s="84"/>
      <c r="F52" s="85"/>
      <c r="G52" s="86"/>
      <c r="H52" s="87"/>
      <c r="I52" s="88">
        <v>100.25</v>
      </c>
      <c r="J52" s="89"/>
      <c r="K52" s="88">
        <f t="shared" si="16"/>
        <v>108.27</v>
      </c>
      <c r="L52" s="128">
        <f t="shared" si="20"/>
        <v>209.32</v>
      </c>
      <c r="M52" s="90" t="s">
        <v>391</v>
      </c>
      <c r="N52" s="77">
        <f t="shared" si="17"/>
        <v>317.8</v>
      </c>
      <c r="O52" s="77">
        <f t="shared" si="18"/>
        <v>57.2</v>
      </c>
      <c r="P52" s="80">
        <f t="shared" si="19"/>
        <v>375</v>
      </c>
      <c r="Q52" s="91"/>
    </row>
    <row r="53" spans="2:18" s="92" customFormat="1" ht="31.2" x14ac:dyDescent="0.3">
      <c r="B53" s="82" t="s">
        <v>552</v>
      </c>
      <c r="C53" s="83" t="s">
        <v>281</v>
      </c>
      <c r="D53" s="90" t="s">
        <v>391</v>
      </c>
      <c r="E53" s="84"/>
      <c r="F53" s="85"/>
      <c r="G53" s="86"/>
      <c r="H53" s="87"/>
      <c r="I53" s="88">
        <v>110.15</v>
      </c>
      <c r="J53" s="89"/>
      <c r="K53" s="88">
        <f t="shared" si="16"/>
        <v>118.96</v>
      </c>
      <c r="L53" s="128">
        <f t="shared" si="20"/>
        <v>209.32</v>
      </c>
      <c r="M53" s="90" t="s">
        <v>391</v>
      </c>
      <c r="N53" s="77">
        <f t="shared" si="17"/>
        <v>326.27</v>
      </c>
      <c r="O53" s="77">
        <f t="shared" si="18"/>
        <v>58.73</v>
      </c>
      <c r="P53" s="80">
        <f t="shared" si="19"/>
        <v>385</v>
      </c>
      <c r="Q53" s="91"/>
    </row>
    <row r="54" spans="2:18" s="92" customFormat="1" ht="31.2" x14ac:dyDescent="0.3">
      <c r="B54" s="82" t="s">
        <v>277</v>
      </c>
      <c r="C54" s="83" t="s">
        <v>282</v>
      </c>
      <c r="D54" s="90" t="s">
        <v>391</v>
      </c>
      <c r="E54" s="84"/>
      <c r="F54" s="85"/>
      <c r="G54" s="86"/>
      <c r="H54" s="87"/>
      <c r="I54" s="88">
        <v>120.02</v>
      </c>
      <c r="J54" s="89"/>
      <c r="K54" s="88">
        <f t="shared" si="16"/>
        <v>129.62</v>
      </c>
      <c r="L54" s="128">
        <f t="shared" si="20"/>
        <v>209.32</v>
      </c>
      <c r="M54" s="90" t="s">
        <v>391</v>
      </c>
      <c r="N54" s="77">
        <f t="shared" si="17"/>
        <v>338.98</v>
      </c>
      <c r="O54" s="77">
        <f t="shared" si="18"/>
        <v>61.02</v>
      </c>
      <c r="P54" s="80">
        <f t="shared" si="19"/>
        <v>400</v>
      </c>
      <c r="Q54" s="91"/>
    </row>
    <row r="55" spans="2:18" s="92" customFormat="1" ht="31.2" x14ac:dyDescent="0.3">
      <c r="B55" s="82" t="s">
        <v>278</v>
      </c>
      <c r="C55" s="83" t="s">
        <v>283</v>
      </c>
      <c r="D55" s="90" t="s">
        <v>391</v>
      </c>
      <c r="E55" s="84"/>
      <c r="F55" s="85"/>
      <c r="G55" s="86"/>
      <c r="H55" s="87"/>
      <c r="I55" s="88">
        <v>126.61</v>
      </c>
      <c r="J55" s="89"/>
      <c r="K55" s="88">
        <f t="shared" si="16"/>
        <v>136.74</v>
      </c>
      <c r="L55" s="128">
        <f t="shared" si="20"/>
        <v>209.32</v>
      </c>
      <c r="M55" s="90" t="s">
        <v>391</v>
      </c>
      <c r="N55" s="77">
        <f t="shared" si="17"/>
        <v>347.46</v>
      </c>
      <c r="O55" s="77">
        <f t="shared" si="18"/>
        <v>62.54</v>
      </c>
      <c r="P55" s="80">
        <f t="shared" si="19"/>
        <v>410</v>
      </c>
      <c r="Q55" s="91"/>
    </row>
    <row r="56" spans="2:18" s="109" customFormat="1" ht="46.8" x14ac:dyDescent="0.3">
      <c r="B56" s="132">
        <v>239</v>
      </c>
      <c r="C56" s="133" t="s">
        <v>315</v>
      </c>
      <c r="D56" s="95" t="s">
        <v>648</v>
      </c>
      <c r="E56" s="138"/>
      <c r="F56" s="138"/>
      <c r="G56" s="138"/>
      <c r="H56" s="138"/>
      <c r="I56" s="138"/>
      <c r="J56" s="138"/>
      <c r="K56" s="104">
        <f t="shared" si="16"/>
        <v>0</v>
      </c>
      <c r="L56" s="138"/>
      <c r="M56" s="95" t="s">
        <v>648</v>
      </c>
      <c r="N56" s="104">
        <f>ROUND((K56+L56)*1.18,0)/1.18</f>
        <v>0</v>
      </c>
      <c r="O56" s="104">
        <f>N56*18%</f>
        <v>0</v>
      </c>
      <c r="P56" s="107">
        <f>N56+O56</f>
        <v>0</v>
      </c>
    </row>
    <row r="57" spans="2:18" x14ac:dyDescent="0.3">
      <c r="B57" s="82" t="s">
        <v>285</v>
      </c>
      <c r="C57" s="83" t="s">
        <v>279</v>
      </c>
      <c r="D57" s="90" t="s">
        <v>391</v>
      </c>
      <c r="E57" s="139"/>
      <c r="F57" s="139"/>
      <c r="G57" s="139"/>
      <c r="H57" s="139"/>
      <c r="I57" s="88">
        <v>93.65</v>
      </c>
      <c r="J57" s="127">
        <v>63.93</v>
      </c>
      <c r="K57" s="88">
        <f t="shared" si="16"/>
        <v>170.19</v>
      </c>
      <c r="L57" s="140"/>
      <c r="M57" s="90" t="s">
        <v>391</v>
      </c>
      <c r="N57" s="77">
        <f>P57/1.18</f>
        <v>169.49</v>
      </c>
      <c r="O57" s="77">
        <f>P57-N57</f>
        <v>30.51</v>
      </c>
      <c r="P57" s="80">
        <f>MROUND((L57+K57)*1.18,5)</f>
        <v>200</v>
      </c>
      <c r="Q57" s="81" t="e">
        <f>#REF!</f>
        <v>#REF!</v>
      </c>
      <c r="R57" s="81" t="e">
        <f>#REF!</f>
        <v>#REF!</v>
      </c>
    </row>
    <row r="58" spans="2:18" ht="31.2" x14ac:dyDescent="0.3">
      <c r="B58" s="82" t="s">
        <v>286</v>
      </c>
      <c r="C58" s="83" t="s">
        <v>280</v>
      </c>
      <c r="D58" s="90" t="s">
        <v>391</v>
      </c>
      <c r="E58" s="139"/>
      <c r="F58" s="139"/>
      <c r="G58" s="139"/>
      <c r="H58" s="139"/>
      <c r="I58" s="88">
        <v>100.25</v>
      </c>
      <c r="J58" s="127">
        <v>63.93</v>
      </c>
      <c r="K58" s="88">
        <f t="shared" si="16"/>
        <v>177.31</v>
      </c>
      <c r="L58" s="140"/>
      <c r="M58" s="90" t="s">
        <v>391</v>
      </c>
      <c r="N58" s="77">
        <f>P58/1.18</f>
        <v>177.97</v>
      </c>
      <c r="O58" s="77">
        <f>P58-N58</f>
        <v>32.03</v>
      </c>
      <c r="P58" s="80">
        <f>MROUND((L58+K58)*1.18,5)</f>
        <v>210</v>
      </c>
      <c r="Q58" s="81" t="e">
        <f>#REF!</f>
        <v>#REF!</v>
      </c>
      <c r="R58" s="81" t="e">
        <f>#REF!</f>
        <v>#REF!</v>
      </c>
    </row>
    <row r="59" spans="2:18" ht="31.2" x14ac:dyDescent="0.3">
      <c r="B59" s="82" t="s">
        <v>287</v>
      </c>
      <c r="C59" s="83" t="s">
        <v>281</v>
      </c>
      <c r="D59" s="90" t="s">
        <v>391</v>
      </c>
      <c r="E59" s="139"/>
      <c r="F59" s="139"/>
      <c r="G59" s="139"/>
      <c r="H59" s="139"/>
      <c r="I59" s="88">
        <v>110.15</v>
      </c>
      <c r="J59" s="127">
        <v>63.93</v>
      </c>
      <c r="K59" s="88">
        <f t="shared" si="16"/>
        <v>188.01</v>
      </c>
      <c r="L59" s="140"/>
      <c r="M59" s="90" t="s">
        <v>391</v>
      </c>
      <c r="N59" s="77">
        <f>P59/1.18</f>
        <v>186.44</v>
      </c>
      <c r="O59" s="77">
        <f>P59-N59</f>
        <v>33.56</v>
      </c>
      <c r="P59" s="80">
        <f>MROUND((L59+K59)*1.18,5)</f>
        <v>220</v>
      </c>
      <c r="Q59" s="81" t="e">
        <f>#REF!</f>
        <v>#REF!</v>
      </c>
      <c r="R59" s="81" t="e">
        <f>#REF!</f>
        <v>#REF!</v>
      </c>
    </row>
    <row r="60" spans="2:18" ht="31.2" x14ac:dyDescent="0.3">
      <c r="B60" s="82" t="s">
        <v>288</v>
      </c>
      <c r="C60" s="83" t="s">
        <v>282</v>
      </c>
      <c r="D60" s="90" t="s">
        <v>391</v>
      </c>
      <c r="E60" s="139"/>
      <c r="F60" s="139"/>
      <c r="G60" s="139"/>
      <c r="H60" s="139"/>
      <c r="I60" s="88">
        <v>120.02</v>
      </c>
      <c r="J60" s="127">
        <v>63.93</v>
      </c>
      <c r="K60" s="88">
        <f t="shared" si="16"/>
        <v>198.67</v>
      </c>
      <c r="L60" s="140"/>
      <c r="M60" s="90" t="s">
        <v>391</v>
      </c>
      <c r="N60" s="77">
        <f>P60/1.18</f>
        <v>199.15</v>
      </c>
      <c r="O60" s="77">
        <f>P60-N60</f>
        <v>35.85</v>
      </c>
      <c r="P60" s="80">
        <f>MROUND((L60+K60)*1.18,5)</f>
        <v>235</v>
      </c>
      <c r="Q60" s="81" t="e">
        <f>#REF!</f>
        <v>#REF!</v>
      </c>
      <c r="R60" s="81" t="e">
        <f>#REF!</f>
        <v>#REF!</v>
      </c>
    </row>
    <row r="61" spans="2:18" ht="31.2" x14ac:dyDescent="0.3">
      <c r="B61" s="82" t="s">
        <v>289</v>
      </c>
      <c r="C61" s="83" t="s">
        <v>283</v>
      </c>
      <c r="D61" s="90" t="s">
        <v>391</v>
      </c>
      <c r="E61" s="139"/>
      <c r="F61" s="139"/>
      <c r="G61" s="139"/>
      <c r="H61" s="139"/>
      <c r="I61" s="88">
        <v>126.61</v>
      </c>
      <c r="J61" s="127">
        <v>63.93</v>
      </c>
      <c r="K61" s="88">
        <f t="shared" si="16"/>
        <v>205.78</v>
      </c>
      <c r="L61" s="140"/>
      <c r="M61" s="90" t="s">
        <v>391</v>
      </c>
      <c r="N61" s="77">
        <f>P61/1.18</f>
        <v>207.63</v>
      </c>
      <c r="O61" s="77">
        <f>P61-N61</f>
        <v>37.369999999999997</v>
      </c>
      <c r="P61" s="80">
        <f>MROUND((L61+K61)*1.18,5)</f>
        <v>245</v>
      </c>
      <c r="Q61" s="81" t="e">
        <f>#REF!</f>
        <v>#REF!</v>
      </c>
      <c r="R61" s="81" t="e">
        <f>#REF!</f>
        <v>#REF!</v>
      </c>
    </row>
    <row r="62" spans="2:18" s="109" customFormat="1" ht="46.8" x14ac:dyDescent="0.3">
      <c r="B62" s="132">
        <v>240</v>
      </c>
      <c r="C62" s="133" t="s">
        <v>284</v>
      </c>
      <c r="D62" s="95" t="s">
        <v>648</v>
      </c>
      <c r="E62" s="138"/>
      <c r="F62" s="138"/>
      <c r="G62" s="138"/>
      <c r="H62" s="138"/>
      <c r="I62" s="138"/>
      <c r="J62" s="138"/>
      <c r="K62" s="104">
        <f t="shared" si="16"/>
        <v>0</v>
      </c>
      <c r="L62" s="138"/>
      <c r="M62" s="95" t="s">
        <v>648</v>
      </c>
      <c r="N62" s="104">
        <f>ROUND((K62+L62)*1.18,0)/1.18</f>
        <v>0</v>
      </c>
      <c r="O62" s="104">
        <f>N62*18%</f>
        <v>0</v>
      </c>
      <c r="P62" s="107">
        <f>N62+O62</f>
        <v>0</v>
      </c>
      <c r="Q62" s="81" t="e">
        <f>#REF!</f>
        <v>#REF!</v>
      </c>
      <c r="R62" s="81" t="e">
        <f>#REF!</f>
        <v>#REF!</v>
      </c>
    </row>
    <row r="63" spans="2:18" x14ac:dyDescent="0.3">
      <c r="B63" s="82" t="s">
        <v>565</v>
      </c>
      <c r="C63" s="83" t="s">
        <v>279</v>
      </c>
      <c r="D63" s="90" t="s">
        <v>391</v>
      </c>
      <c r="E63" s="139"/>
      <c r="F63" s="139"/>
      <c r="G63" s="139"/>
      <c r="H63" s="139"/>
      <c r="I63" s="88">
        <v>93.65</v>
      </c>
      <c r="J63" s="127">
        <v>87.84</v>
      </c>
      <c r="K63" s="88">
        <f t="shared" si="16"/>
        <v>196.01</v>
      </c>
      <c r="L63" s="140"/>
      <c r="M63" s="90" t="s">
        <v>391</v>
      </c>
      <c r="N63" s="77">
        <f>P63/1.18</f>
        <v>194.92</v>
      </c>
      <c r="O63" s="77">
        <f>P63-N63</f>
        <v>35.08</v>
      </c>
      <c r="P63" s="80">
        <f>MROUND((L63+K63)*1.18,5)</f>
        <v>230</v>
      </c>
      <c r="Q63" s="81" t="e">
        <f>#REF!</f>
        <v>#REF!</v>
      </c>
      <c r="R63" s="81" t="e">
        <f>#REF!</f>
        <v>#REF!</v>
      </c>
    </row>
    <row r="64" spans="2:18" ht="31.2" x14ac:dyDescent="0.3">
      <c r="B64" s="82" t="s">
        <v>566</v>
      </c>
      <c r="C64" s="83" t="s">
        <v>280</v>
      </c>
      <c r="D64" s="90" t="s">
        <v>391</v>
      </c>
      <c r="E64" s="139"/>
      <c r="F64" s="139"/>
      <c r="G64" s="139"/>
      <c r="H64" s="139"/>
      <c r="I64" s="88">
        <v>100.25</v>
      </c>
      <c r="J64" s="127">
        <v>87.84</v>
      </c>
      <c r="K64" s="88">
        <f t="shared" si="16"/>
        <v>203.14</v>
      </c>
      <c r="L64" s="140"/>
      <c r="M64" s="90" t="s">
        <v>391</v>
      </c>
      <c r="N64" s="77">
        <f>P64/1.18</f>
        <v>203.39</v>
      </c>
      <c r="O64" s="77">
        <f>P64-N64</f>
        <v>36.61</v>
      </c>
      <c r="P64" s="80">
        <f>MROUND((L64+K64)*1.18,5)</f>
        <v>240</v>
      </c>
      <c r="Q64" s="81" t="e">
        <f>#REF!</f>
        <v>#REF!</v>
      </c>
      <c r="R64" s="81" t="e">
        <f>#REF!</f>
        <v>#REF!</v>
      </c>
    </row>
    <row r="65" spans="2:18" ht="31.2" x14ac:dyDescent="0.3">
      <c r="B65" s="82" t="s">
        <v>567</v>
      </c>
      <c r="C65" s="83" t="s">
        <v>281</v>
      </c>
      <c r="D65" s="90" t="s">
        <v>391</v>
      </c>
      <c r="E65" s="139"/>
      <c r="F65" s="139"/>
      <c r="G65" s="139"/>
      <c r="H65" s="139"/>
      <c r="I65" s="88">
        <v>110.15</v>
      </c>
      <c r="J65" s="127">
        <v>87.84</v>
      </c>
      <c r="K65" s="88">
        <f t="shared" si="16"/>
        <v>213.83</v>
      </c>
      <c r="L65" s="140"/>
      <c r="M65" s="90" t="s">
        <v>391</v>
      </c>
      <c r="N65" s="77">
        <f>P65/1.18</f>
        <v>211.86</v>
      </c>
      <c r="O65" s="77">
        <f>P65-N65</f>
        <v>38.14</v>
      </c>
      <c r="P65" s="80">
        <f>MROUND((L65+K65)*1.18,5)</f>
        <v>250</v>
      </c>
      <c r="Q65" s="81" t="e">
        <f>#REF!</f>
        <v>#REF!</v>
      </c>
      <c r="R65" s="81" t="e">
        <f>#REF!</f>
        <v>#REF!</v>
      </c>
    </row>
    <row r="66" spans="2:18" ht="31.2" x14ac:dyDescent="0.3">
      <c r="B66" s="82" t="s">
        <v>292</v>
      </c>
      <c r="C66" s="83" t="s">
        <v>282</v>
      </c>
      <c r="D66" s="90" t="s">
        <v>391</v>
      </c>
      <c r="E66" s="139"/>
      <c r="F66" s="139"/>
      <c r="G66" s="139"/>
      <c r="H66" s="139"/>
      <c r="I66" s="88">
        <v>120.02</v>
      </c>
      <c r="J66" s="127">
        <v>87.84</v>
      </c>
      <c r="K66" s="88">
        <f t="shared" si="16"/>
        <v>224.49</v>
      </c>
      <c r="L66" s="140"/>
      <c r="M66" s="90" t="s">
        <v>391</v>
      </c>
      <c r="N66" s="77">
        <f>P66/1.18</f>
        <v>224.58</v>
      </c>
      <c r="O66" s="77">
        <f>P66-N66</f>
        <v>40.42</v>
      </c>
      <c r="P66" s="80">
        <f>MROUND((L66+K66)*1.18,5)</f>
        <v>265</v>
      </c>
      <c r="Q66" s="81" t="e">
        <f>#REF!</f>
        <v>#REF!</v>
      </c>
      <c r="R66" s="81" t="e">
        <f>#REF!</f>
        <v>#REF!</v>
      </c>
    </row>
    <row r="67" spans="2:18" ht="31.2" x14ac:dyDescent="0.3">
      <c r="B67" s="82" t="s">
        <v>293</v>
      </c>
      <c r="C67" s="83" t="s">
        <v>283</v>
      </c>
      <c r="D67" s="90" t="s">
        <v>391</v>
      </c>
      <c r="E67" s="139"/>
      <c r="F67" s="139"/>
      <c r="G67" s="139"/>
      <c r="H67" s="139"/>
      <c r="I67" s="88">
        <v>126.61</v>
      </c>
      <c r="J67" s="127">
        <v>87.84</v>
      </c>
      <c r="K67" s="88">
        <f t="shared" si="16"/>
        <v>231.61</v>
      </c>
      <c r="L67" s="140"/>
      <c r="M67" s="90" t="s">
        <v>391</v>
      </c>
      <c r="N67" s="77">
        <f>P67/1.18</f>
        <v>233.05</v>
      </c>
      <c r="O67" s="77">
        <f>P67-N67</f>
        <v>41.95</v>
      </c>
      <c r="P67" s="80">
        <f>MROUND((L67+K67)*1.18,5)</f>
        <v>275</v>
      </c>
      <c r="Q67" s="81" t="e">
        <f>#REF!</f>
        <v>#REF!</v>
      </c>
      <c r="R67" s="81" t="e">
        <f>#REF!</f>
        <v>#REF!</v>
      </c>
    </row>
    <row r="68" spans="2:18" s="109" customFormat="1" ht="46.8" x14ac:dyDescent="0.3">
      <c r="B68" s="132">
        <v>241</v>
      </c>
      <c r="C68" s="133" t="s">
        <v>314</v>
      </c>
      <c r="D68" s="95" t="s">
        <v>401</v>
      </c>
      <c r="E68" s="138"/>
      <c r="F68" s="138"/>
      <c r="G68" s="138"/>
      <c r="H68" s="138"/>
      <c r="I68" s="138"/>
      <c r="J68" s="138"/>
      <c r="K68" s="104">
        <f t="shared" si="16"/>
        <v>0</v>
      </c>
      <c r="L68" s="138"/>
      <c r="M68" s="95" t="s">
        <v>401</v>
      </c>
      <c r="N68" s="104">
        <f>ROUND((K68+L68)*1.18,0)/1.18</f>
        <v>0</v>
      </c>
      <c r="O68" s="104">
        <f>N68*18%</f>
        <v>0</v>
      </c>
      <c r="P68" s="107">
        <f>N68+O68</f>
        <v>0</v>
      </c>
      <c r="Q68" s="81" t="e">
        <f>#REF!</f>
        <v>#REF!</v>
      </c>
      <c r="R68" s="81" t="e">
        <f>#REF!</f>
        <v>#REF!</v>
      </c>
    </row>
    <row r="69" spans="2:18" x14ac:dyDescent="0.3">
      <c r="B69" s="82" t="s">
        <v>577</v>
      </c>
      <c r="C69" s="83" t="s">
        <v>279</v>
      </c>
      <c r="D69" s="90" t="s">
        <v>391</v>
      </c>
      <c r="E69" s="139"/>
      <c r="F69" s="139"/>
      <c r="G69" s="139"/>
      <c r="H69" s="139"/>
      <c r="I69" s="88">
        <v>93.65</v>
      </c>
      <c r="J69" s="140"/>
      <c r="K69" s="88">
        <f t="shared" si="16"/>
        <v>101.14</v>
      </c>
      <c r="L69" s="140"/>
      <c r="M69" s="90" t="s">
        <v>391</v>
      </c>
      <c r="N69" s="77">
        <f>P69/1.18</f>
        <v>101.69</v>
      </c>
      <c r="O69" s="77">
        <f>P69-N69</f>
        <v>18.309999999999999</v>
      </c>
      <c r="P69" s="80">
        <f>MROUND((L69+K69)*1.18,5)</f>
        <v>120</v>
      </c>
      <c r="Q69" s="81" t="e">
        <f>#REF!</f>
        <v>#REF!</v>
      </c>
      <c r="R69" s="81" t="e">
        <f>#REF!</f>
        <v>#REF!</v>
      </c>
    </row>
    <row r="70" spans="2:18" ht="31.2" x14ac:dyDescent="0.3">
      <c r="B70" s="82" t="s">
        <v>578</v>
      </c>
      <c r="C70" s="83" t="s">
        <v>280</v>
      </c>
      <c r="D70" s="90" t="s">
        <v>391</v>
      </c>
      <c r="E70" s="139"/>
      <c r="F70" s="139"/>
      <c r="G70" s="139"/>
      <c r="H70" s="139"/>
      <c r="I70" s="88">
        <v>100.25</v>
      </c>
      <c r="J70" s="140"/>
      <c r="K70" s="88">
        <f t="shared" si="16"/>
        <v>108.27</v>
      </c>
      <c r="L70" s="140"/>
      <c r="M70" s="90" t="s">
        <v>391</v>
      </c>
      <c r="N70" s="77">
        <f>P70/1.18</f>
        <v>110.17</v>
      </c>
      <c r="O70" s="77">
        <f>P70-N70</f>
        <v>19.829999999999998</v>
      </c>
      <c r="P70" s="80">
        <f>MROUND((L70+K70)*1.18,5)</f>
        <v>130</v>
      </c>
      <c r="Q70" s="81" t="e">
        <f>#REF!</f>
        <v>#REF!</v>
      </c>
      <c r="R70" s="81" t="e">
        <f>#REF!</f>
        <v>#REF!</v>
      </c>
    </row>
    <row r="71" spans="2:18" ht="31.2" x14ac:dyDescent="0.3">
      <c r="B71" s="82" t="s">
        <v>579</v>
      </c>
      <c r="C71" s="83" t="s">
        <v>281</v>
      </c>
      <c r="D71" s="90" t="s">
        <v>391</v>
      </c>
      <c r="E71" s="139"/>
      <c r="F71" s="139"/>
      <c r="G71" s="139"/>
      <c r="H71" s="139"/>
      <c r="I71" s="88">
        <v>110.15</v>
      </c>
      <c r="J71" s="140"/>
      <c r="K71" s="88">
        <f t="shared" si="16"/>
        <v>118.96</v>
      </c>
      <c r="L71" s="140"/>
      <c r="M71" s="90" t="s">
        <v>391</v>
      </c>
      <c r="N71" s="77">
        <f>P71/1.18</f>
        <v>118.64</v>
      </c>
      <c r="O71" s="77">
        <f>P71-N71</f>
        <v>21.36</v>
      </c>
      <c r="P71" s="80">
        <f>MROUND((L71+K71)*1.18,5)</f>
        <v>140</v>
      </c>
      <c r="Q71" s="81" t="e">
        <f>#REF!</f>
        <v>#REF!</v>
      </c>
      <c r="R71" s="81" t="e">
        <f>#REF!</f>
        <v>#REF!</v>
      </c>
    </row>
    <row r="72" spans="2:18" ht="31.2" x14ac:dyDescent="0.3">
      <c r="B72" s="82" t="s">
        <v>290</v>
      </c>
      <c r="C72" s="83" t="s">
        <v>282</v>
      </c>
      <c r="D72" s="90" t="s">
        <v>391</v>
      </c>
      <c r="E72" s="139"/>
      <c r="F72" s="139"/>
      <c r="G72" s="139"/>
      <c r="H72" s="139"/>
      <c r="I72" s="88">
        <v>120.02</v>
      </c>
      <c r="J72" s="140"/>
      <c r="K72" s="88">
        <f t="shared" si="16"/>
        <v>129.62</v>
      </c>
      <c r="L72" s="140"/>
      <c r="M72" s="90" t="s">
        <v>391</v>
      </c>
      <c r="N72" s="77">
        <f>P72/1.18</f>
        <v>131.36000000000001</v>
      </c>
      <c r="O72" s="77">
        <f>P72-N72</f>
        <v>23.64</v>
      </c>
      <c r="P72" s="80">
        <f>MROUND((L72+K72)*1.18,5)</f>
        <v>155</v>
      </c>
      <c r="Q72" s="81" t="e">
        <f>#REF!</f>
        <v>#REF!</v>
      </c>
      <c r="R72" s="81" t="e">
        <f>#REF!</f>
        <v>#REF!</v>
      </c>
    </row>
    <row r="73" spans="2:18" ht="31.8" thickBot="1" x14ac:dyDescent="0.35">
      <c r="B73" s="134" t="s">
        <v>291</v>
      </c>
      <c r="C73" s="135" t="s">
        <v>283</v>
      </c>
      <c r="D73" s="136" t="s">
        <v>391</v>
      </c>
      <c r="E73" s="141"/>
      <c r="F73" s="141"/>
      <c r="G73" s="141"/>
      <c r="H73" s="141"/>
      <c r="I73" s="137">
        <v>126.61</v>
      </c>
      <c r="J73" s="142"/>
      <c r="K73" s="137">
        <f t="shared" si="16"/>
        <v>136.74</v>
      </c>
      <c r="L73" s="142"/>
      <c r="M73" s="136" t="s">
        <v>391</v>
      </c>
      <c r="N73" s="159">
        <f>P73/1.18</f>
        <v>135.59</v>
      </c>
      <c r="O73" s="159">
        <f>P73-N73</f>
        <v>24.41</v>
      </c>
      <c r="P73" s="158">
        <f>MROUND((L73+K73)*1.18,5)</f>
        <v>160</v>
      </c>
      <c r="Q73" s="81" t="e">
        <f>#REF!</f>
        <v>#REF!</v>
      </c>
      <c r="R73" s="81" t="e">
        <f>#REF!</f>
        <v>#REF!</v>
      </c>
    </row>
    <row r="74" spans="2:18" x14ac:dyDescent="0.3">
      <c r="B74" s="129"/>
      <c r="C74" s="130"/>
    </row>
    <row r="75" spans="2:18" x14ac:dyDescent="0.3">
      <c r="B75" s="119" t="s">
        <v>294</v>
      </c>
      <c r="C75" s="8"/>
    </row>
    <row r="76" spans="2:18" x14ac:dyDescent="0.3">
      <c r="B76" s="6"/>
      <c r="C76" s="131" t="s">
        <v>296</v>
      </c>
    </row>
    <row r="77" spans="2:18" x14ac:dyDescent="0.3">
      <c r="B77" s="6"/>
      <c r="C77" s="131" t="s">
        <v>295</v>
      </c>
    </row>
    <row r="82" spans="2:15" x14ac:dyDescent="0.3">
      <c r="C82" s="59" t="s">
        <v>258</v>
      </c>
      <c r="O82" s="59" t="s">
        <v>370</v>
      </c>
    </row>
    <row r="85" spans="2:15" x14ac:dyDescent="0.3">
      <c r="C85" s="59" t="s">
        <v>259</v>
      </c>
      <c r="O85" s="59" t="s">
        <v>858</v>
      </c>
    </row>
    <row r="87" spans="2:15" x14ac:dyDescent="0.3">
      <c r="B87" s="98" t="s">
        <v>553</v>
      </c>
    </row>
    <row r="88" spans="2:15" x14ac:dyDescent="0.3">
      <c r="B88" s="59"/>
    </row>
    <row r="90" spans="2:15" x14ac:dyDescent="0.3">
      <c r="B90" s="59"/>
    </row>
    <row r="91" spans="2:15" x14ac:dyDescent="0.3">
      <c r="B91" s="59"/>
    </row>
  </sheetData>
  <mergeCells count="11">
    <mergeCell ref="J8:J9"/>
    <mergeCell ref="I8:I9"/>
    <mergeCell ref="D8:D9"/>
    <mergeCell ref="B8:B9"/>
    <mergeCell ref="B5:P5"/>
    <mergeCell ref="B6:P6"/>
    <mergeCell ref="N8:P8"/>
    <mergeCell ref="M8:M9"/>
    <mergeCell ref="C8:C9"/>
    <mergeCell ref="L8:L9"/>
    <mergeCell ref="K8:K9"/>
  </mergeCells>
  <phoneticPr fontId="3" type="noConversion"/>
  <printOptions horizontalCentered="1"/>
  <pageMargins left="0.39370078740157483" right="0.39370078740157483" top="0.19685039370078741" bottom="0.19685039370078741" header="0" footer="0"/>
  <pageSetup paperSize="9" scale="75" orientation="portrait" blackAndWhite="1" r:id="rId1"/>
  <headerFooter alignWithMargins="0">
    <oddHeader xml:space="preserve">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Q452"/>
  <sheetViews>
    <sheetView showZeros="0" view="pageBreakPreview" topLeftCell="A13" zoomScaleNormal="100" workbookViewId="0">
      <selection activeCell="I18" sqref="I18"/>
    </sheetView>
  </sheetViews>
  <sheetFormatPr defaultColWidth="9.109375" defaultRowHeight="15.6" outlineLevelRow="1" outlineLevelCol="1" x14ac:dyDescent="0.3"/>
  <cols>
    <col min="1" max="1" width="9.88671875" style="225" customWidth="1"/>
    <col min="2" max="2" width="51.6640625" style="213" customWidth="1"/>
    <col min="3" max="3" width="11.88671875" style="214" customWidth="1"/>
    <col min="4" max="4" width="24.109375" style="6" hidden="1" customWidth="1" outlineLevel="1"/>
    <col min="5" max="5" width="13" style="6" hidden="1" customWidth="1" outlineLevel="1"/>
    <col min="6" max="6" width="9.5546875" style="7" hidden="1" customWidth="1" outlineLevel="1"/>
    <col min="7" max="7" width="9.33203125" style="6" hidden="1" customWidth="1" outlineLevel="1"/>
    <col min="8" max="8" width="9.6640625" style="6" hidden="1" customWidth="1" outlineLevel="1"/>
    <col min="9" max="9" width="10.33203125" style="225" customWidth="1" collapsed="1"/>
    <col min="10" max="10" width="10.33203125" style="225" customWidth="1"/>
    <col min="11" max="11" width="10.33203125" style="226" customWidth="1"/>
    <col min="12" max="12" width="10.33203125" style="227" customWidth="1" outlineLevel="1"/>
    <col min="13" max="13" width="10" style="228" customWidth="1" outlineLevel="1"/>
    <col min="14" max="16384" width="9.109375" style="228"/>
  </cols>
  <sheetData>
    <row r="1" spans="1:121" s="210" customFormat="1" x14ac:dyDescent="0.3">
      <c r="A1" s="209"/>
      <c r="C1" s="211"/>
      <c r="D1" s="2"/>
      <c r="E1" s="2"/>
      <c r="F1" s="3"/>
      <c r="G1" s="1"/>
      <c r="H1" s="1"/>
      <c r="K1" s="220" t="s">
        <v>835</v>
      </c>
      <c r="L1" s="221"/>
    </row>
    <row r="2" spans="1:121" s="210" customFormat="1" x14ac:dyDescent="0.3">
      <c r="A2" s="209"/>
      <c r="C2" s="211"/>
      <c r="D2" s="2"/>
      <c r="E2" s="2"/>
      <c r="F2" s="3"/>
      <c r="G2" s="1"/>
      <c r="H2" s="1"/>
      <c r="L2" s="222"/>
    </row>
    <row r="3" spans="1:121" s="210" customFormat="1" x14ac:dyDescent="0.3">
      <c r="A3" s="209"/>
      <c r="C3" s="211"/>
      <c r="D3" s="2"/>
      <c r="E3" s="2"/>
      <c r="F3" s="3"/>
      <c r="G3" s="1"/>
      <c r="H3" s="1"/>
      <c r="K3" s="223" t="s">
        <v>263</v>
      </c>
      <c r="L3" s="224"/>
    </row>
    <row r="4" spans="1:121" s="210" customFormat="1" x14ac:dyDescent="0.3">
      <c r="A4" s="209"/>
      <c r="C4" s="211"/>
      <c r="D4" s="2"/>
      <c r="E4" s="2"/>
      <c r="F4" s="3"/>
      <c r="G4" s="1"/>
      <c r="H4" s="1"/>
      <c r="K4" s="220" t="s">
        <v>264</v>
      </c>
      <c r="L4" s="221"/>
    </row>
    <row r="5" spans="1:121" s="210" customFormat="1" x14ac:dyDescent="0.3">
      <c r="A5" s="209"/>
      <c r="C5" s="211"/>
      <c r="D5" s="2"/>
      <c r="E5" s="2"/>
      <c r="F5" s="3"/>
      <c r="G5" s="1"/>
      <c r="H5" s="1"/>
      <c r="L5" s="222"/>
    </row>
    <row r="6" spans="1:121" s="210" customFormat="1" x14ac:dyDescent="0.3">
      <c r="A6" s="209"/>
      <c r="C6" s="211"/>
      <c r="D6" s="2"/>
      <c r="E6" s="2"/>
      <c r="F6" s="3"/>
      <c r="G6" s="1"/>
      <c r="H6" s="1"/>
      <c r="K6" s="220" t="s">
        <v>265</v>
      </c>
      <c r="L6" s="221"/>
    </row>
    <row r="7" spans="1:121" x14ac:dyDescent="0.3">
      <c r="A7" s="212"/>
      <c r="D7" s="4"/>
    </row>
    <row r="8" spans="1:121" x14ac:dyDescent="0.3">
      <c r="A8" s="212"/>
      <c r="D8" s="4"/>
    </row>
    <row r="9" spans="1:121" ht="15" customHeight="1" x14ac:dyDescent="0.3">
      <c r="A9" s="510" t="s">
        <v>340</v>
      </c>
      <c r="B9" s="510"/>
      <c r="C9" s="510"/>
      <c r="D9" s="543"/>
      <c r="E9" s="543"/>
      <c r="F9" s="543"/>
      <c r="G9" s="543"/>
      <c r="H9" s="543"/>
      <c r="I9" s="510"/>
      <c r="J9" s="510"/>
      <c r="K9" s="510"/>
      <c r="L9" s="229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</row>
    <row r="10" spans="1:121" x14ac:dyDescent="0.3">
      <c r="A10" s="212"/>
      <c r="D10" s="4"/>
    </row>
    <row r="11" spans="1:121" ht="67.5" customHeight="1" x14ac:dyDescent="0.3">
      <c r="A11" s="510" t="s">
        <v>268</v>
      </c>
      <c r="B11" s="510"/>
      <c r="C11" s="510"/>
      <c r="D11" s="543"/>
      <c r="E11" s="543"/>
      <c r="F11" s="543"/>
      <c r="G11" s="543"/>
      <c r="H11" s="543"/>
      <c r="I11" s="510"/>
      <c r="J11" s="510"/>
      <c r="K11" s="510"/>
      <c r="L11" s="229"/>
    </row>
    <row r="12" spans="1:121" ht="16.2" thickBot="1" x14ac:dyDescent="0.35">
      <c r="A12" s="511"/>
      <c r="B12" s="511"/>
      <c r="C12" s="511"/>
      <c r="D12" s="544"/>
      <c r="E12" s="544"/>
      <c r="F12" s="544"/>
      <c r="G12" s="544"/>
      <c r="H12" s="544"/>
      <c r="I12" s="511"/>
      <c r="J12" s="511"/>
      <c r="K12" s="511"/>
      <c r="L12" s="230"/>
    </row>
    <row r="13" spans="1:121" s="232" customFormat="1" ht="68.25" customHeight="1" x14ac:dyDescent="0.3">
      <c r="A13" s="519" t="s">
        <v>233</v>
      </c>
      <c r="B13" s="522" t="s">
        <v>373</v>
      </c>
      <c r="C13" s="524" t="s">
        <v>374</v>
      </c>
      <c r="D13" s="541" t="s">
        <v>375</v>
      </c>
      <c r="E13" s="539" t="s">
        <v>376</v>
      </c>
      <c r="F13" s="541" t="s">
        <v>377</v>
      </c>
      <c r="G13" s="539" t="s">
        <v>378</v>
      </c>
      <c r="H13" s="539" t="s">
        <v>379</v>
      </c>
      <c r="I13" s="516" t="s">
        <v>666</v>
      </c>
      <c r="J13" s="516"/>
      <c r="K13" s="517"/>
      <c r="L13" s="231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</row>
    <row r="14" spans="1:121" s="235" customFormat="1" ht="18" customHeight="1" x14ac:dyDescent="0.25">
      <c r="A14" s="520"/>
      <c r="B14" s="523"/>
      <c r="C14" s="518"/>
      <c r="D14" s="542"/>
      <c r="E14" s="540"/>
      <c r="F14" s="542"/>
      <c r="G14" s="540" t="s">
        <v>380</v>
      </c>
      <c r="H14" s="540" t="s">
        <v>381</v>
      </c>
      <c r="I14" s="233" t="s">
        <v>367</v>
      </c>
      <c r="J14" s="233" t="s">
        <v>366</v>
      </c>
      <c r="K14" s="234" t="s">
        <v>368</v>
      </c>
      <c r="L14" s="231"/>
    </row>
    <row r="15" spans="1:121" x14ac:dyDescent="0.3">
      <c r="A15" s="217" t="s">
        <v>385</v>
      </c>
      <c r="B15" s="218" t="s">
        <v>382</v>
      </c>
      <c r="C15" s="219" t="s">
        <v>383</v>
      </c>
      <c r="D15" s="150" t="s">
        <v>386</v>
      </c>
      <c r="E15" s="11">
        <f>(5700*1.5+5700/12)/165*1.1*1.084</f>
        <v>65.22</v>
      </c>
      <c r="F15" s="11">
        <v>0.3</v>
      </c>
      <c r="G15" s="11">
        <f>E15*F15</f>
        <v>19.57</v>
      </c>
      <c r="H15" s="11" t="e">
        <f>(G15+G16)*3.762</f>
        <v>#REF!</v>
      </c>
      <c r="I15" s="236">
        <f>K15-J15</f>
        <v>131.36000000000001</v>
      </c>
      <c r="J15" s="236">
        <f>K15/1.18*0.18</f>
        <v>23.64</v>
      </c>
      <c r="K15" s="237">
        <f>MROUND(L15*1.1,5)</f>
        <v>155</v>
      </c>
      <c r="L15" s="238">
        <v>140</v>
      </c>
      <c r="M15" s="239">
        <f>K15/L15</f>
        <v>1.1100000000000001</v>
      </c>
      <c r="N15" s="386">
        <f>K15/'Приложение № 2 2017'!D6</f>
        <v>0.78</v>
      </c>
    </row>
    <row r="16" spans="1:121" s="8" customFormat="1" x14ac:dyDescent="0.3">
      <c r="A16" s="12"/>
      <c r="B16" s="179"/>
      <c r="C16" s="35"/>
      <c r="D16" s="34" t="s">
        <v>266</v>
      </c>
      <c r="E16" s="13" t="e">
        <f>'Приложение № 1 2017'!#REF!</f>
        <v>#REF!</v>
      </c>
      <c r="F16" s="180">
        <v>5.5E-2</v>
      </c>
      <c r="G16" s="180" t="e">
        <f>E16*F16</f>
        <v>#REF!</v>
      </c>
      <c r="H16" s="13"/>
      <c r="I16" s="13"/>
      <c r="J16" s="13"/>
      <c r="K16" s="14">
        <f>MROUND(L16*1.1,5)</f>
        <v>0</v>
      </c>
      <c r="L16" s="21"/>
      <c r="M16" s="122"/>
      <c r="N16" s="239"/>
    </row>
    <row r="17" spans="1:14" s="8" customFormat="1" ht="17.399999999999999" x14ac:dyDescent="0.3">
      <c r="A17" s="44" t="s">
        <v>387</v>
      </c>
      <c r="B17" s="45"/>
      <c r="C17" s="34"/>
      <c r="D17" s="36"/>
      <c r="E17" s="15"/>
      <c r="F17" s="16"/>
      <c r="G17" s="15"/>
      <c r="H17" s="15"/>
      <c r="I17" s="13">
        <f>ROUND(H17*1.25,0)</f>
        <v>0</v>
      </c>
      <c r="J17" s="13"/>
      <c r="K17" s="14">
        <f>MROUND(L17*1.1,5)</f>
        <v>0</v>
      </c>
      <c r="L17" s="21"/>
      <c r="M17" s="122"/>
      <c r="N17" s="239"/>
    </row>
    <row r="18" spans="1:14" s="29" customFormat="1" ht="27.6" x14ac:dyDescent="0.3">
      <c r="A18" s="32" t="s">
        <v>389</v>
      </c>
      <c r="B18" s="169" t="s">
        <v>462</v>
      </c>
      <c r="C18" s="170" t="s">
        <v>463</v>
      </c>
      <c r="D18" s="171" t="s">
        <v>386</v>
      </c>
      <c r="E18" s="33">
        <f t="shared" ref="E18:E55" si="0">$E$15</f>
        <v>65.22</v>
      </c>
      <c r="F18" s="33"/>
      <c r="G18" s="33">
        <f t="shared" ref="G18:G63" si="1">E18*F18</f>
        <v>0</v>
      </c>
      <c r="H18" s="33">
        <f>G18*3.324</f>
        <v>0</v>
      </c>
      <c r="I18" s="33">
        <f>ROUND('Приложение № 2 (2)'!J18/1.05*1.2*1.18,0)/1.18</f>
        <v>554.24</v>
      </c>
      <c r="J18" s="33">
        <f>I18*18%-0.01</f>
        <v>99.75</v>
      </c>
      <c r="K18" s="14">
        <f>I18+J18</f>
        <v>653.99</v>
      </c>
      <c r="L18" s="172">
        <v>400</v>
      </c>
      <c r="M18" s="122">
        <f t="shared" ref="M18:M55" si="2">K18/L18</f>
        <v>1.63</v>
      </c>
      <c r="N18" s="239">
        <f>K18/'Приложение № 2 2017'!D9</f>
        <v>1.08</v>
      </c>
    </row>
    <row r="19" spans="1:14" s="8" customFormat="1" x14ac:dyDescent="0.3">
      <c r="A19" s="12" t="s">
        <v>393</v>
      </c>
      <c r="B19" s="37" t="s">
        <v>414</v>
      </c>
      <c r="C19" s="35" t="s">
        <v>391</v>
      </c>
      <c r="D19" s="34" t="s">
        <v>386</v>
      </c>
      <c r="E19" s="13">
        <f t="shared" si="0"/>
        <v>65.22</v>
      </c>
      <c r="F19" s="13">
        <v>0.72</v>
      </c>
      <c r="G19" s="13">
        <f t="shared" si="1"/>
        <v>46.96</v>
      </c>
      <c r="H19" s="13">
        <f t="shared" ref="H19:H50" si="3">G19*3.762</f>
        <v>176.66</v>
      </c>
      <c r="I19" s="13">
        <f t="shared" ref="I19:I63" si="4">K19-J19</f>
        <v>233.05</v>
      </c>
      <c r="J19" s="13">
        <f t="shared" ref="J19:J63" si="5">K19/1.18*0.18</f>
        <v>41.95</v>
      </c>
      <c r="K19" s="14">
        <f t="shared" ref="K19:K82" si="6">MROUND(L19*1.1,5)</f>
        <v>275</v>
      </c>
      <c r="L19" s="21">
        <v>250</v>
      </c>
      <c r="M19" s="122">
        <f t="shared" si="2"/>
        <v>1.1000000000000001</v>
      </c>
      <c r="N19" s="239">
        <f>K19/'Приложение № 2 2017'!D10</f>
        <v>0.72</v>
      </c>
    </row>
    <row r="20" spans="1:14" s="8" customFormat="1" x14ac:dyDescent="0.3">
      <c r="A20" s="12" t="s">
        <v>396</v>
      </c>
      <c r="B20" s="37" t="s">
        <v>470</v>
      </c>
      <c r="C20" s="35" t="s">
        <v>440</v>
      </c>
      <c r="D20" s="34" t="s">
        <v>386</v>
      </c>
      <c r="E20" s="13">
        <f t="shared" si="0"/>
        <v>65.22</v>
      </c>
      <c r="F20" s="13">
        <v>0.28999999999999998</v>
      </c>
      <c r="G20" s="13">
        <f t="shared" si="1"/>
        <v>18.91</v>
      </c>
      <c r="H20" s="13">
        <f t="shared" si="3"/>
        <v>71.14</v>
      </c>
      <c r="I20" s="13">
        <f t="shared" si="4"/>
        <v>93.22</v>
      </c>
      <c r="J20" s="13">
        <f t="shared" si="5"/>
        <v>16.78</v>
      </c>
      <c r="K20" s="14">
        <f t="shared" si="6"/>
        <v>110</v>
      </c>
      <c r="L20" s="21">
        <v>100</v>
      </c>
      <c r="M20" s="122">
        <f t="shared" si="2"/>
        <v>1.1000000000000001</v>
      </c>
      <c r="N20" s="239">
        <f>K20/'Приложение № 2 2017'!D11</f>
        <v>0.73</v>
      </c>
    </row>
    <row r="21" spans="1:14" s="8" customFormat="1" x14ac:dyDescent="0.3">
      <c r="A21" s="12" t="s">
        <v>399</v>
      </c>
      <c r="B21" s="37" t="s">
        <v>471</v>
      </c>
      <c r="C21" s="35" t="s">
        <v>391</v>
      </c>
      <c r="D21" s="34" t="s">
        <v>386</v>
      </c>
      <c r="E21" s="13">
        <f t="shared" si="0"/>
        <v>65.22</v>
      </c>
      <c r="F21" s="13">
        <v>0.36</v>
      </c>
      <c r="G21" s="13">
        <f t="shared" si="1"/>
        <v>23.48</v>
      </c>
      <c r="H21" s="13">
        <f t="shared" si="3"/>
        <v>88.33</v>
      </c>
      <c r="I21" s="13">
        <f t="shared" si="4"/>
        <v>118.64</v>
      </c>
      <c r="J21" s="13">
        <f t="shared" si="5"/>
        <v>21.36</v>
      </c>
      <c r="K21" s="14">
        <f t="shared" si="6"/>
        <v>140</v>
      </c>
      <c r="L21" s="21">
        <v>125</v>
      </c>
      <c r="M21" s="122">
        <f t="shared" si="2"/>
        <v>1.1200000000000001</v>
      </c>
      <c r="N21" s="239">
        <f>K21/'Приложение № 2 2017'!D12</f>
        <v>0.74</v>
      </c>
    </row>
    <row r="22" spans="1:14" s="8" customFormat="1" x14ac:dyDescent="0.3">
      <c r="A22" s="12" t="s">
        <v>403</v>
      </c>
      <c r="B22" s="37" t="s">
        <v>416</v>
      </c>
      <c r="C22" s="35" t="s">
        <v>417</v>
      </c>
      <c r="D22" s="34" t="s">
        <v>386</v>
      </c>
      <c r="E22" s="13">
        <f t="shared" si="0"/>
        <v>65.22</v>
      </c>
      <c r="F22" s="13">
        <v>0.15</v>
      </c>
      <c r="G22" s="13">
        <f t="shared" si="1"/>
        <v>9.7799999999999994</v>
      </c>
      <c r="H22" s="13">
        <f t="shared" si="3"/>
        <v>36.79</v>
      </c>
      <c r="I22" s="13">
        <f t="shared" si="4"/>
        <v>46.61</v>
      </c>
      <c r="J22" s="13">
        <f t="shared" si="5"/>
        <v>8.39</v>
      </c>
      <c r="K22" s="14">
        <f t="shared" si="6"/>
        <v>55</v>
      </c>
      <c r="L22" s="21">
        <v>50</v>
      </c>
      <c r="M22" s="122">
        <f t="shared" si="2"/>
        <v>1.1000000000000001</v>
      </c>
      <c r="N22" s="239">
        <f>K22/'Приложение № 2 2017'!D13</f>
        <v>0.69</v>
      </c>
    </row>
    <row r="23" spans="1:14" s="8" customFormat="1" x14ac:dyDescent="0.3">
      <c r="A23" s="12" t="s">
        <v>406</v>
      </c>
      <c r="B23" s="37" t="s">
        <v>472</v>
      </c>
      <c r="C23" s="35" t="s">
        <v>473</v>
      </c>
      <c r="D23" s="34" t="s">
        <v>386</v>
      </c>
      <c r="E23" s="13">
        <f t="shared" si="0"/>
        <v>65.22</v>
      </c>
      <c r="F23" s="13">
        <v>0.2</v>
      </c>
      <c r="G23" s="13">
        <f t="shared" si="1"/>
        <v>13.04</v>
      </c>
      <c r="H23" s="13">
        <f t="shared" si="3"/>
        <v>49.06</v>
      </c>
      <c r="I23" s="13">
        <f t="shared" si="4"/>
        <v>63.56</v>
      </c>
      <c r="J23" s="13">
        <f t="shared" si="5"/>
        <v>11.44</v>
      </c>
      <c r="K23" s="14">
        <f t="shared" si="6"/>
        <v>75</v>
      </c>
      <c r="L23" s="21">
        <v>70</v>
      </c>
      <c r="M23" s="122">
        <f t="shared" si="2"/>
        <v>1.07</v>
      </c>
      <c r="N23" s="239">
        <f>K23/'Приложение № 2 2017'!D14</f>
        <v>0.71</v>
      </c>
    </row>
    <row r="24" spans="1:14" s="8" customFormat="1" x14ac:dyDescent="0.3">
      <c r="A24" s="12" t="s">
        <v>410</v>
      </c>
      <c r="B24" s="37" t="s">
        <v>418</v>
      </c>
      <c r="C24" s="35" t="s">
        <v>419</v>
      </c>
      <c r="D24" s="34" t="s">
        <v>386</v>
      </c>
      <c r="E24" s="13">
        <f t="shared" si="0"/>
        <v>65.22</v>
      </c>
      <c r="F24" s="13">
        <v>0.25</v>
      </c>
      <c r="G24" s="13">
        <f t="shared" si="1"/>
        <v>16.309999999999999</v>
      </c>
      <c r="H24" s="13">
        <f t="shared" si="3"/>
        <v>61.36</v>
      </c>
      <c r="I24" s="13">
        <f t="shared" si="4"/>
        <v>80.510000000000005</v>
      </c>
      <c r="J24" s="13">
        <f t="shared" si="5"/>
        <v>14.49</v>
      </c>
      <c r="K24" s="14">
        <f t="shared" si="6"/>
        <v>95</v>
      </c>
      <c r="L24" s="21">
        <v>85</v>
      </c>
      <c r="M24" s="122">
        <f t="shared" si="2"/>
        <v>1.1200000000000001</v>
      </c>
      <c r="N24" s="239">
        <f>K24/'Приложение № 2 2017'!D15</f>
        <v>0.73</v>
      </c>
    </row>
    <row r="25" spans="1:14" s="8" customFormat="1" x14ac:dyDescent="0.3">
      <c r="A25" s="12" t="s">
        <v>413</v>
      </c>
      <c r="B25" s="37" t="s">
        <v>421</v>
      </c>
      <c r="C25" s="35" t="s">
        <v>422</v>
      </c>
      <c r="D25" s="34" t="s">
        <v>386</v>
      </c>
      <c r="E25" s="13">
        <f t="shared" si="0"/>
        <v>65.22</v>
      </c>
      <c r="F25" s="13">
        <v>0.15</v>
      </c>
      <c r="G25" s="13">
        <f t="shared" si="1"/>
        <v>9.7799999999999994</v>
      </c>
      <c r="H25" s="13">
        <f t="shared" si="3"/>
        <v>36.79</v>
      </c>
      <c r="I25" s="13">
        <f t="shared" si="4"/>
        <v>46.61</v>
      </c>
      <c r="J25" s="13">
        <f t="shared" si="5"/>
        <v>8.39</v>
      </c>
      <c r="K25" s="14">
        <f t="shared" si="6"/>
        <v>55</v>
      </c>
      <c r="L25" s="21">
        <v>50</v>
      </c>
      <c r="M25" s="122">
        <f t="shared" si="2"/>
        <v>1.1000000000000001</v>
      </c>
      <c r="N25" s="239">
        <f>K25/'Приложение № 2 2017'!D16</f>
        <v>0.69</v>
      </c>
    </row>
    <row r="26" spans="1:14" s="8" customFormat="1" x14ac:dyDescent="0.3">
      <c r="A26" s="12" t="s">
        <v>415</v>
      </c>
      <c r="B26" s="37" t="s">
        <v>474</v>
      </c>
      <c r="C26" s="35" t="s">
        <v>475</v>
      </c>
      <c r="D26" s="34" t="s">
        <v>386</v>
      </c>
      <c r="E26" s="13">
        <f t="shared" si="0"/>
        <v>65.22</v>
      </c>
      <c r="F26" s="13">
        <v>0.2</v>
      </c>
      <c r="G26" s="13">
        <f t="shared" si="1"/>
        <v>13.04</v>
      </c>
      <c r="H26" s="13">
        <f t="shared" si="3"/>
        <v>49.06</v>
      </c>
      <c r="I26" s="13">
        <f t="shared" si="4"/>
        <v>63.56</v>
      </c>
      <c r="J26" s="13">
        <f t="shared" si="5"/>
        <v>11.44</v>
      </c>
      <c r="K26" s="14">
        <f t="shared" si="6"/>
        <v>75</v>
      </c>
      <c r="L26" s="21">
        <v>70</v>
      </c>
      <c r="M26" s="122">
        <f t="shared" si="2"/>
        <v>1.07</v>
      </c>
      <c r="N26" s="239">
        <f>K26/'Приложение № 2 2017'!D17</f>
        <v>0.71</v>
      </c>
    </row>
    <row r="27" spans="1:14" s="8" customFormat="1" x14ac:dyDescent="0.3">
      <c r="A27" s="12" t="s">
        <v>420</v>
      </c>
      <c r="B27" s="37" t="s">
        <v>425</v>
      </c>
      <c r="C27" s="35" t="s">
        <v>426</v>
      </c>
      <c r="D27" s="34" t="s">
        <v>386</v>
      </c>
      <c r="E27" s="13">
        <f t="shared" si="0"/>
        <v>65.22</v>
      </c>
      <c r="F27" s="13">
        <v>0.69</v>
      </c>
      <c r="G27" s="13">
        <f t="shared" si="1"/>
        <v>45</v>
      </c>
      <c r="H27" s="13">
        <f t="shared" si="3"/>
        <v>169.29</v>
      </c>
      <c r="I27" s="13">
        <f t="shared" si="4"/>
        <v>224.58</v>
      </c>
      <c r="J27" s="13">
        <f t="shared" si="5"/>
        <v>40.42</v>
      </c>
      <c r="K27" s="14">
        <f t="shared" si="6"/>
        <v>265</v>
      </c>
      <c r="L27" s="21">
        <v>240</v>
      </c>
      <c r="M27" s="122">
        <f t="shared" si="2"/>
        <v>1.1000000000000001</v>
      </c>
      <c r="N27" s="239">
        <f>K27/'Приложение № 2 2017'!D18</f>
        <v>0.74</v>
      </c>
    </row>
    <row r="28" spans="1:14" s="8" customFormat="1" x14ac:dyDescent="0.3">
      <c r="A28" s="12" t="s">
        <v>424</v>
      </c>
      <c r="B28" s="37" t="s">
        <v>429</v>
      </c>
      <c r="C28" s="35" t="s">
        <v>430</v>
      </c>
      <c r="D28" s="34" t="s">
        <v>386</v>
      </c>
      <c r="E28" s="13">
        <f t="shared" si="0"/>
        <v>65.22</v>
      </c>
      <c r="F28" s="13">
        <v>0.43</v>
      </c>
      <c r="G28" s="13">
        <f t="shared" si="1"/>
        <v>28.04</v>
      </c>
      <c r="H28" s="13">
        <f t="shared" si="3"/>
        <v>105.49</v>
      </c>
      <c r="I28" s="13">
        <f t="shared" si="4"/>
        <v>139.83000000000001</v>
      </c>
      <c r="J28" s="13">
        <f t="shared" si="5"/>
        <v>25.17</v>
      </c>
      <c r="K28" s="14">
        <f t="shared" si="6"/>
        <v>165</v>
      </c>
      <c r="L28" s="21">
        <v>150</v>
      </c>
      <c r="M28" s="122">
        <f t="shared" si="2"/>
        <v>1.1000000000000001</v>
      </c>
      <c r="N28" s="239">
        <f>K28/'Приложение № 2 2017'!D19</f>
        <v>0.73</v>
      </c>
    </row>
    <row r="29" spans="1:14" s="8" customFormat="1" x14ac:dyDescent="0.3">
      <c r="A29" s="12" t="s">
        <v>428</v>
      </c>
      <c r="B29" s="37" t="s">
        <v>390</v>
      </c>
      <c r="C29" s="35" t="s">
        <v>391</v>
      </c>
      <c r="D29" s="34" t="s">
        <v>386</v>
      </c>
      <c r="E29" s="13">
        <f t="shared" si="0"/>
        <v>65.22</v>
      </c>
      <c r="F29" s="13">
        <v>0.4</v>
      </c>
      <c r="G29" s="13">
        <f t="shared" si="1"/>
        <v>26.09</v>
      </c>
      <c r="H29" s="13">
        <f t="shared" si="3"/>
        <v>98.15</v>
      </c>
      <c r="I29" s="13">
        <f t="shared" si="4"/>
        <v>131.36000000000001</v>
      </c>
      <c r="J29" s="13">
        <f t="shared" si="5"/>
        <v>23.64</v>
      </c>
      <c r="K29" s="14">
        <f t="shared" si="6"/>
        <v>155</v>
      </c>
      <c r="L29" s="21">
        <v>140</v>
      </c>
      <c r="M29" s="122">
        <f t="shared" si="2"/>
        <v>1.1100000000000001</v>
      </c>
      <c r="N29" s="239">
        <f>K29/'Приложение № 2 2017'!D20</f>
        <v>0.74</v>
      </c>
    </row>
    <row r="30" spans="1:14" s="29" customFormat="1" x14ac:dyDescent="0.3">
      <c r="A30" s="32" t="s">
        <v>423</v>
      </c>
      <c r="B30" s="169" t="s">
        <v>345</v>
      </c>
      <c r="C30" s="170" t="s">
        <v>394</v>
      </c>
      <c r="D30" s="171" t="s">
        <v>386</v>
      </c>
      <c r="E30" s="33">
        <f t="shared" si="0"/>
        <v>65.22</v>
      </c>
      <c r="F30" s="33">
        <v>0.25</v>
      </c>
      <c r="G30" s="33">
        <f t="shared" si="1"/>
        <v>16.309999999999999</v>
      </c>
      <c r="H30" s="33">
        <f t="shared" si="3"/>
        <v>61.36</v>
      </c>
      <c r="I30" s="33">
        <f t="shared" si="4"/>
        <v>80.510000000000005</v>
      </c>
      <c r="J30" s="33">
        <f t="shared" si="5"/>
        <v>14.49</v>
      </c>
      <c r="K30" s="14">
        <f t="shared" si="6"/>
        <v>95</v>
      </c>
      <c r="L30" s="172">
        <v>85</v>
      </c>
      <c r="M30" s="122">
        <f t="shared" si="2"/>
        <v>1.1200000000000001</v>
      </c>
      <c r="N30" s="239">
        <f>K30/'Приложение № 2 2017'!D21</f>
        <v>0.73</v>
      </c>
    </row>
    <row r="31" spans="1:14" s="29" customFormat="1" ht="27.6" x14ac:dyDescent="0.3">
      <c r="A31" s="32" t="s">
        <v>234</v>
      </c>
      <c r="B31" s="169" t="str">
        <f>'Приложение № 2 2017'!B22</f>
        <v>Замена штока краника плиты (с затрудненным доступом)</v>
      </c>
      <c r="C31" s="170"/>
      <c r="D31" s="171" t="s">
        <v>386</v>
      </c>
      <c r="E31" s="33">
        <f t="shared" si="0"/>
        <v>65.22</v>
      </c>
      <c r="F31" s="33">
        <v>0.53</v>
      </c>
      <c r="G31" s="33">
        <f t="shared" si="1"/>
        <v>34.57</v>
      </c>
      <c r="H31" s="33">
        <f t="shared" si="3"/>
        <v>130.05000000000001</v>
      </c>
      <c r="I31" s="33">
        <f t="shared" si="4"/>
        <v>173.73</v>
      </c>
      <c r="J31" s="33">
        <f t="shared" si="5"/>
        <v>31.27</v>
      </c>
      <c r="K31" s="14">
        <f t="shared" si="6"/>
        <v>205</v>
      </c>
      <c r="L31" s="172">
        <v>185</v>
      </c>
      <c r="M31" s="122">
        <f t="shared" si="2"/>
        <v>1.1100000000000001</v>
      </c>
      <c r="N31" s="239">
        <f>K31/'Приложение № 2 2017'!D22</f>
        <v>0.73</v>
      </c>
    </row>
    <row r="32" spans="1:14" s="29" customFormat="1" x14ac:dyDescent="0.3">
      <c r="A32" s="32" t="s">
        <v>427</v>
      </c>
      <c r="B32" s="169" t="s">
        <v>346</v>
      </c>
      <c r="C32" s="170" t="s">
        <v>391</v>
      </c>
      <c r="D32" s="171" t="s">
        <v>386</v>
      </c>
      <c r="E32" s="33">
        <f t="shared" si="0"/>
        <v>65.22</v>
      </c>
      <c r="F32" s="33">
        <v>0.17</v>
      </c>
      <c r="G32" s="33">
        <f t="shared" si="1"/>
        <v>11.09</v>
      </c>
      <c r="H32" s="33">
        <f t="shared" si="3"/>
        <v>41.72</v>
      </c>
      <c r="I32" s="33">
        <f t="shared" si="4"/>
        <v>55.08</v>
      </c>
      <c r="J32" s="33">
        <f t="shared" si="5"/>
        <v>9.92</v>
      </c>
      <c r="K32" s="14">
        <f t="shared" si="6"/>
        <v>65</v>
      </c>
      <c r="L32" s="172">
        <v>60</v>
      </c>
      <c r="M32" s="122">
        <f t="shared" si="2"/>
        <v>1.08</v>
      </c>
      <c r="N32" s="239">
        <f>K32/'Приложение № 2 2017'!D23</f>
        <v>0.72</v>
      </c>
    </row>
    <row r="33" spans="1:14" s="29" customFormat="1" ht="27.6" x14ac:dyDescent="0.3">
      <c r="A33" s="32" t="s">
        <v>235</v>
      </c>
      <c r="B33" s="169" t="str">
        <f>'Приложение № 2 2017'!B24</f>
        <v>Замена пружины штока краника плиты (с затрудненным доступом)</v>
      </c>
      <c r="C33" s="170"/>
      <c r="D33" s="171" t="s">
        <v>386</v>
      </c>
      <c r="E33" s="33">
        <f t="shared" si="0"/>
        <v>65.22</v>
      </c>
      <c r="F33" s="33">
        <v>0.36</v>
      </c>
      <c r="G33" s="33">
        <f t="shared" si="1"/>
        <v>23.48</v>
      </c>
      <c r="H33" s="33">
        <f t="shared" si="3"/>
        <v>88.33</v>
      </c>
      <c r="I33" s="33">
        <f t="shared" si="4"/>
        <v>118.64</v>
      </c>
      <c r="J33" s="33">
        <f t="shared" si="5"/>
        <v>21.36</v>
      </c>
      <c r="K33" s="14">
        <f t="shared" si="6"/>
        <v>140</v>
      </c>
      <c r="L33" s="172">
        <v>125</v>
      </c>
      <c r="M33" s="122">
        <f t="shared" si="2"/>
        <v>1.1200000000000001</v>
      </c>
      <c r="N33" s="239">
        <f>K33/'Приложение № 2 2017'!D24</f>
        <v>0.74</v>
      </c>
    </row>
    <row r="34" spans="1:14" s="8" customFormat="1" x14ac:dyDescent="0.3">
      <c r="A34" s="12" t="s">
        <v>438</v>
      </c>
      <c r="B34" s="37" t="s">
        <v>476</v>
      </c>
      <c r="C34" s="35" t="s">
        <v>391</v>
      </c>
      <c r="D34" s="34" t="s">
        <v>386</v>
      </c>
      <c r="E34" s="13">
        <f t="shared" si="0"/>
        <v>65.22</v>
      </c>
      <c r="F34" s="13">
        <v>0.5</v>
      </c>
      <c r="G34" s="13">
        <f t="shared" si="1"/>
        <v>32.61</v>
      </c>
      <c r="H34" s="13">
        <f t="shared" si="3"/>
        <v>122.68</v>
      </c>
      <c r="I34" s="13">
        <f t="shared" si="4"/>
        <v>165.25</v>
      </c>
      <c r="J34" s="13">
        <f t="shared" si="5"/>
        <v>29.75</v>
      </c>
      <c r="K34" s="14">
        <f t="shared" si="6"/>
        <v>195</v>
      </c>
      <c r="L34" s="21">
        <v>175</v>
      </c>
      <c r="M34" s="122">
        <f t="shared" si="2"/>
        <v>1.1100000000000001</v>
      </c>
      <c r="N34" s="239">
        <f>K34/'Приложение № 2 2017'!D25</f>
        <v>0.75</v>
      </c>
    </row>
    <row r="35" spans="1:14" s="8" customFormat="1" x14ac:dyDescent="0.3">
      <c r="A35" s="12" t="s">
        <v>442</v>
      </c>
      <c r="B35" s="37" t="s">
        <v>397</v>
      </c>
      <c r="C35" s="35" t="s">
        <v>391</v>
      </c>
      <c r="D35" s="34" t="s">
        <v>386</v>
      </c>
      <c r="E35" s="13">
        <f t="shared" si="0"/>
        <v>65.22</v>
      </c>
      <c r="F35" s="13">
        <v>0.1</v>
      </c>
      <c r="G35" s="13">
        <f t="shared" si="1"/>
        <v>6.52</v>
      </c>
      <c r="H35" s="13">
        <f t="shared" si="3"/>
        <v>24.53</v>
      </c>
      <c r="I35" s="13">
        <f t="shared" si="4"/>
        <v>33.9</v>
      </c>
      <c r="J35" s="13">
        <f t="shared" si="5"/>
        <v>6.1</v>
      </c>
      <c r="K35" s="14">
        <f t="shared" si="6"/>
        <v>40</v>
      </c>
      <c r="L35" s="21">
        <v>35</v>
      </c>
      <c r="M35" s="122">
        <f t="shared" si="2"/>
        <v>1.1399999999999999</v>
      </c>
      <c r="N35" s="239">
        <f>K35/'Приложение № 2 2017'!D26</f>
        <v>0.8</v>
      </c>
    </row>
    <row r="36" spans="1:14" s="385" customFormat="1" ht="27.6" x14ac:dyDescent="0.3">
      <c r="A36" s="377" t="s">
        <v>388</v>
      </c>
      <c r="B36" s="378" t="s">
        <v>481</v>
      </c>
      <c r="C36" s="379" t="s">
        <v>391</v>
      </c>
      <c r="D36" s="380" t="s">
        <v>386</v>
      </c>
      <c r="E36" s="381">
        <f t="shared" si="0"/>
        <v>65.22</v>
      </c>
      <c r="F36" s="381">
        <v>0.7</v>
      </c>
      <c r="G36" s="381">
        <f t="shared" si="1"/>
        <v>45.65</v>
      </c>
      <c r="H36" s="381">
        <f t="shared" si="3"/>
        <v>171.74</v>
      </c>
      <c r="I36" s="381">
        <f t="shared" si="4"/>
        <v>228.81</v>
      </c>
      <c r="J36" s="381">
        <f t="shared" si="5"/>
        <v>41.19</v>
      </c>
      <c r="K36" s="382">
        <f t="shared" si="6"/>
        <v>270</v>
      </c>
      <c r="L36" s="383">
        <v>245</v>
      </c>
      <c r="M36" s="384">
        <f t="shared" si="2"/>
        <v>1.1000000000000001</v>
      </c>
      <c r="N36" s="239">
        <f>K36/'Приложение № 2 2017'!D27</f>
        <v>0.74</v>
      </c>
    </row>
    <row r="37" spans="1:14" s="8" customFormat="1" x14ac:dyDescent="0.3">
      <c r="A37" s="12" t="s">
        <v>447</v>
      </c>
      <c r="B37" s="37" t="s">
        <v>484</v>
      </c>
      <c r="C37" s="35" t="s">
        <v>485</v>
      </c>
      <c r="D37" s="34" t="s">
        <v>386</v>
      </c>
      <c r="E37" s="13">
        <f t="shared" si="0"/>
        <v>65.22</v>
      </c>
      <c r="F37" s="13">
        <v>0.5</v>
      </c>
      <c r="G37" s="13">
        <f t="shared" si="1"/>
        <v>32.61</v>
      </c>
      <c r="H37" s="13">
        <f t="shared" si="3"/>
        <v>122.68</v>
      </c>
      <c r="I37" s="13">
        <f t="shared" si="4"/>
        <v>165.25</v>
      </c>
      <c r="J37" s="13">
        <f t="shared" si="5"/>
        <v>29.75</v>
      </c>
      <c r="K37" s="14">
        <f t="shared" si="6"/>
        <v>195</v>
      </c>
      <c r="L37" s="21">
        <v>175</v>
      </c>
      <c r="M37" s="122">
        <f t="shared" si="2"/>
        <v>1.1100000000000001</v>
      </c>
      <c r="N37" s="239">
        <f>K37/'Приложение № 2 2017'!D28</f>
        <v>0.75</v>
      </c>
    </row>
    <row r="38" spans="1:14" s="8" customFormat="1" x14ac:dyDescent="0.3">
      <c r="A38" s="12" t="s">
        <v>451</v>
      </c>
      <c r="B38" s="37" t="s">
        <v>400</v>
      </c>
      <c r="C38" s="35" t="s">
        <v>401</v>
      </c>
      <c r="D38" s="34" t="s">
        <v>386</v>
      </c>
      <c r="E38" s="13">
        <f t="shared" si="0"/>
        <v>65.22</v>
      </c>
      <c r="F38" s="13">
        <v>0.5</v>
      </c>
      <c r="G38" s="13">
        <f t="shared" si="1"/>
        <v>32.61</v>
      </c>
      <c r="H38" s="13">
        <f t="shared" si="3"/>
        <v>122.68</v>
      </c>
      <c r="I38" s="13">
        <f t="shared" si="4"/>
        <v>165.25</v>
      </c>
      <c r="J38" s="13">
        <f t="shared" si="5"/>
        <v>29.75</v>
      </c>
      <c r="K38" s="14">
        <f t="shared" si="6"/>
        <v>195</v>
      </c>
      <c r="L38" s="21">
        <v>175</v>
      </c>
      <c r="M38" s="122">
        <f t="shared" si="2"/>
        <v>1.1100000000000001</v>
      </c>
      <c r="N38" s="239">
        <f>K38/'Приложение № 2 2017'!D29</f>
        <v>0.75</v>
      </c>
    </row>
    <row r="39" spans="1:14" s="8" customFormat="1" ht="27.6" x14ac:dyDescent="0.3">
      <c r="A39" s="12" t="s">
        <v>431</v>
      </c>
      <c r="B39" s="37" t="s">
        <v>487</v>
      </c>
      <c r="C39" s="35" t="s">
        <v>408</v>
      </c>
      <c r="D39" s="34" t="s">
        <v>386</v>
      </c>
      <c r="E39" s="13">
        <f t="shared" si="0"/>
        <v>65.22</v>
      </c>
      <c r="F39" s="13">
        <v>0.25</v>
      </c>
      <c r="G39" s="13">
        <f t="shared" si="1"/>
        <v>16.309999999999999</v>
      </c>
      <c r="H39" s="13">
        <f t="shared" si="3"/>
        <v>61.36</v>
      </c>
      <c r="I39" s="13">
        <f t="shared" si="4"/>
        <v>80.510000000000005</v>
      </c>
      <c r="J39" s="13">
        <f t="shared" si="5"/>
        <v>14.49</v>
      </c>
      <c r="K39" s="14">
        <f t="shared" si="6"/>
        <v>95</v>
      </c>
      <c r="L39" s="21">
        <v>85</v>
      </c>
      <c r="M39" s="122">
        <f t="shared" si="2"/>
        <v>1.1200000000000001</v>
      </c>
      <c r="N39" s="239">
        <f>K39/'Приложение № 2 2017'!D30</f>
        <v>0.73</v>
      </c>
    </row>
    <row r="40" spans="1:14" s="8" customFormat="1" x14ac:dyDescent="0.3">
      <c r="A40" s="12" t="s">
        <v>392</v>
      </c>
      <c r="B40" s="37" t="s">
        <v>404</v>
      </c>
      <c r="C40" s="35" t="s">
        <v>391</v>
      </c>
      <c r="D40" s="34" t="s">
        <v>386</v>
      </c>
      <c r="E40" s="13">
        <f t="shared" si="0"/>
        <v>65.22</v>
      </c>
      <c r="F40" s="13">
        <v>0.5</v>
      </c>
      <c r="G40" s="13">
        <f t="shared" si="1"/>
        <v>32.61</v>
      </c>
      <c r="H40" s="13">
        <f t="shared" si="3"/>
        <v>122.68</v>
      </c>
      <c r="I40" s="13">
        <f t="shared" si="4"/>
        <v>165.25</v>
      </c>
      <c r="J40" s="13">
        <f t="shared" si="5"/>
        <v>29.75</v>
      </c>
      <c r="K40" s="14">
        <f t="shared" si="6"/>
        <v>195</v>
      </c>
      <c r="L40" s="21">
        <v>175</v>
      </c>
      <c r="M40" s="122">
        <f t="shared" si="2"/>
        <v>1.1100000000000001</v>
      </c>
      <c r="N40" s="239">
        <f>K40/'Приложение № 2 2017'!D31</f>
        <v>0.75</v>
      </c>
    </row>
    <row r="41" spans="1:14" s="8" customFormat="1" x14ac:dyDescent="0.3">
      <c r="A41" s="12" t="s">
        <v>459</v>
      </c>
      <c r="B41" s="37" t="s">
        <v>434</v>
      </c>
      <c r="C41" s="35" t="s">
        <v>417</v>
      </c>
      <c r="D41" s="34" t="s">
        <v>386</v>
      </c>
      <c r="E41" s="13">
        <f t="shared" si="0"/>
        <v>65.22</v>
      </c>
      <c r="F41" s="13">
        <v>0.3</v>
      </c>
      <c r="G41" s="13">
        <f t="shared" si="1"/>
        <v>19.57</v>
      </c>
      <c r="H41" s="13">
        <f t="shared" si="3"/>
        <v>73.62</v>
      </c>
      <c r="I41" s="13">
        <f t="shared" si="4"/>
        <v>97.46</v>
      </c>
      <c r="J41" s="13">
        <f t="shared" si="5"/>
        <v>17.54</v>
      </c>
      <c r="K41" s="14">
        <f t="shared" si="6"/>
        <v>115</v>
      </c>
      <c r="L41" s="21">
        <v>105</v>
      </c>
      <c r="M41" s="122">
        <f t="shared" si="2"/>
        <v>1.1000000000000001</v>
      </c>
      <c r="N41" s="239">
        <f>K41/'Приложение № 2 2017'!D32</f>
        <v>0.74</v>
      </c>
    </row>
    <row r="42" spans="1:14" s="8" customFormat="1" x14ac:dyDescent="0.3">
      <c r="A42" s="12" t="s">
        <v>461</v>
      </c>
      <c r="B42" s="37" t="s">
        <v>490</v>
      </c>
      <c r="C42" s="35" t="s">
        <v>456</v>
      </c>
      <c r="D42" s="34" t="s">
        <v>386</v>
      </c>
      <c r="E42" s="13">
        <f t="shared" si="0"/>
        <v>65.22</v>
      </c>
      <c r="F42" s="13">
        <v>0.67</v>
      </c>
      <c r="G42" s="13">
        <f t="shared" si="1"/>
        <v>43.7</v>
      </c>
      <c r="H42" s="13">
        <f t="shared" si="3"/>
        <v>164.4</v>
      </c>
      <c r="I42" s="13">
        <f t="shared" si="4"/>
        <v>220.34</v>
      </c>
      <c r="J42" s="13">
        <f t="shared" si="5"/>
        <v>39.659999999999997</v>
      </c>
      <c r="K42" s="14">
        <f t="shared" si="6"/>
        <v>260</v>
      </c>
      <c r="L42" s="21">
        <v>235</v>
      </c>
      <c r="M42" s="122">
        <f t="shared" si="2"/>
        <v>1.1100000000000001</v>
      </c>
      <c r="N42" s="239">
        <f>K42/'Приложение № 2 2017'!D33</f>
        <v>0.74</v>
      </c>
    </row>
    <row r="43" spans="1:14" s="8" customFormat="1" x14ac:dyDescent="0.3">
      <c r="A43" s="12" t="s">
        <v>465</v>
      </c>
      <c r="B43" s="37" t="s">
        <v>492</v>
      </c>
      <c r="C43" s="35" t="s">
        <v>493</v>
      </c>
      <c r="D43" s="34" t="s">
        <v>386</v>
      </c>
      <c r="E43" s="13">
        <f t="shared" si="0"/>
        <v>65.22</v>
      </c>
      <c r="F43" s="13">
        <v>0.17</v>
      </c>
      <c r="G43" s="13">
        <f t="shared" si="1"/>
        <v>11.09</v>
      </c>
      <c r="H43" s="13">
        <f t="shared" si="3"/>
        <v>41.72</v>
      </c>
      <c r="I43" s="13">
        <f t="shared" si="4"/>
        <v>55.08</v>
      </c>
      <c r="J43" s="13">
        <f t="shared" si="5"/>
        <v>9.92</v>
      </c>
      <c r="K43" s="14">
        <f t="shared" si="6"/>
        <v>65</v>
      </c>
      <c r="L43" s="21">
        <v>60</v>
      </c>
      <c r="M43" s="122">
        <f t="shared" si="2"/>
        <v>1.08</v>
      </c>
      <c r="N43" s="239">
        <f>K43/'Приложение № 2 2017'!D34</f>
        <v>0.72</v>
      </c>
    </row>
    <row r="44" spans="1:14" s="8" customFormat="1" x14ac:dyDescent="0.3">
      <c r="A44" s="12" t="s">
        <v>468</v>
      </c>
      <c r="B44" s="37" t="s">
        <v>436</v>
      </c>
      <c r="C44" s="35" t="s">
        <v>408</v>
      </c>
      <c r="D44" s="34" t="s">
        <v>386</v>
      </c>
      <c r="E44" s="13">
        <f t="shared" si="0"/>
        <v>65.22</v>
      </c>
      <c r="F44" s="13">
        <v>0.5</v>
      </c>
      <c r="G44" s="13">
        <f t="shared" si="1"/>
        <v>32.61</v>
      </c>
      <c r="H44" s="13">
        <f t="shared" si="3"/>
        <v>122.68</v>
      </c>
      <c r="I44" s="13">
        <f t="shared" si="4"/>
        <v>165.25</v>
      </c>
      <c r="J44" s="13">
        <f t="shared" si="5"/>
        <v>29.75</v>
      </c>
      <c r="K44" s="14">
        <f t="shared" si="6"/>
        <v>195</v>
      </c>
      <c r="L44" s="21">
        <v>175</v>
      </c>
      <c r="M44" s="122">
        <f t="shared" si="2"/>
        <v>1.1100000000000001</v>
      </c>
      <c r="N44" s="239">
        <f>K44/'Приложение № 2 2017'!D35</f>
        <v>0.75</v>
      </c>
    </row>
    <row r="45" spans="1:14" s="8" customFormat="1" x14ac:dyDescent="0.3">
      <c r="A45" s="12" t="s">
        <v>477</v>
      </c>
      <c r="B45" s="37" t="s">
        <v>439</v>
      </c>
      <c r="C45" s="35" t="s">
        <v>440</v>
      </c>
      <c r="D45" s="34" t="s">
        <v>386</v>
      </c>
      <c r="E45" s="13">
        <f t="shared" si="0"/>
        <v>65.22</v>
      </c>
      <c r="F45" s="13">
        <v>0.67</v>
      </c>
      <c r="G45" s="13">
        <f t="shared" si="1"/>
        <v>43.7</v>
      </c>
      <c r="H45" s="13">
        <f t="shared" si="3"/>
        <v>164.4</v>
      </c>
      <c r="I45" s="13">
        <f t="shared" si="4"/>
        <v>220.34</v>
      </c>
      <c r="J45" s="13">
        <f t="shared" si="5"/>
        <v>39.659999999999997</v>
      </c>
      <c r="K45" s="14">
        <f t="shared" si="6"/>
        <v>260</v>
      </c>
      <c r="L45" s="21">
        <v>235</v>
      </c>
      <c r="M45" s="122">
        <f t="shared" si="2"/>
        <v>1.1100000000000001</v>
      </c>
      <c r="N45" s="239">
        <f>K45/'Приложение № 2 2017'!D36</f>
        <v>0.74</v>
      </c>
    </row>
    <row r="46" spans="1:14" s="8" customFormat="1" x14ac:dyDescent="0.3">
      <c r="A46" s="12" t="s">
        <v>478</v>
      </c>
      <c r="B46" s="37" t="s">
        <v>495</v>
      </c>
      <c r="C46" s="35" t="s">
        <v>475</v>
      </c>
      <c r="D46" s="34" t="s">
        <v>386</v>
      </c>
      <c r="E46" s="13">
        <f t="shared" si="0"/>
        <v>65.22</v>
      </c>
      <c r="F46" s="13">
        <v>0.3</v>
      </c>
      <c r="G46" s="13">
        <f t="shared" si="1"/>
        <v>19.57</v>
      </c>
      <c r="H46" s="13">
        <f t="shared" si="3"/>
        <v>73.62</v>
      </c>
      <c r="I46" s="13">
        <f t="shared" si="4"/>
        <v>97.46</v>
      </c>
      <c r="J46" s="13">
        <f t="shared" si="5"/>
        <v>17.54</v>
      </c>
      <c r="K46" s="14">
        <f t="shared" si="6"/>
        <v>115</v>
      </c>
      <c r="L46" s="21">
        <v>105</v>
      </c>
      <c r="M46" s="122">
        <f t="shared" si="2"/>
        <v>1.1000000000000001</v>
      </c>
      <c r="N46" s="239">
        <f>K46/'Приложение № 2 2017'!D37</f>
        <v>0.74</v>
      </c>
    </row>
    <row r="47" spans="1:14" s="8" customFormat="1" x14ac:dyDescent="0.3">
      <c r="A47" s="12" t="s">
        <v>479</v>
      </c>
      <c r="B47" s="37" t="s">
        <v>497</v>
      </c>
      <c r="C47" s="35" t="s">
        <v>432</v>
      </c>
      <c r="D47" s="34" t="s">
        <v>386</v>
      </c>
      <c r="E47" s="13">
        <f t="shared" si="0"/>
        <v>65.22</v>
      </c>
      <c r="F47" s="13">
        <v>0.5</v>
      </c>
      <c r="G47" s="13">
        <f t="shared" si="1"/>
        <v>32.61</v>
      </c>
      <c r="H47" s="13">
        <f t="shared" si="3"/>
        <v>122.68</v>
      </c>
      <c r="I47" s="13">
        <f t="shared" si="4"/>
        <v>165.25</v>
      </c>
      <c r="J47" s="13">
        <f t="shared" si="5"/>
        <v>29.75</v>
      </c>
      <c r="K47" s="14">
        <f t="shared" si="6"/>
        <v>195</v>
      </c>
      <c r="L47" s="21">
        <v>175</v>
      </c>
      <c r="M47" s="122">
        <f t="shared" si="2"/>
        <v>1.1100000000000001</v>
      </c>
      <c r="N47" s="239">
        <f>K47/'Приложение № 2 2017'!D38</f>
        <v>0.75</v>
      </c>
    </row>
    <row r="48" spans="1:14" s="8" customFormat="1" ht="27.6" x14ac:dyDescent="0.3">
      <c r="A48" s="12" t="s">
        <v>395</v>
      </c>
      <c r="B48" s="37" t="s">
        <v>500</v>
      </c>
      <c r="C48" s="35" t="s">
        <v>475</v>
      </c>
      <c r="D48" s="34" t="s">
        <v>386</v>
      </c>
      <c r="E48" s="13">
        <f t="shared" si="0"/>
        <v>65.22</v>
      </c>
      <c r="F48" s="13">
        <v>0.67</v>
      </c>
      <c r="G48" s="13">
        <f t="shared" si="1"/>
        <v>43.7</v>
      </c>
      <c r="H48" s="13">
        <f t="shared" si="3"/>
        <v>164.4</v>
      </c>
      <c r="I48" s="13">
        <f t="shared" si="4"/>
        <v>220.34</v>
      </c>
      <c r="J48" s="13">
        <f t="shared" si="5"/>
        <v>39.659999999999997</v>
      </c>
      <c r="K48" s="14">
        <f t="shared" si="6"/>
        <v>260</v>
      </c>
      <c r="L48" s="21">
        <v>235</v>
      </c>
      <c r="M48" s="122">
        <f t="shared" si="2"/>
        <v>1.1100000000000001</v>
      </c>
      <c r="N48" s="239">
        <f>K48/'Приложение № 2 2017'!D39</f>
        <v>0.74</v>
      </c>
    </row>
    <row r="49" spans="1:14" s="8" customFormat="1" ht="28.2" x14ac:dyDescent="0.3">
      <c r="A49" s="12" t="s">
        <v>480</v>
      </c>
      <c r="B49" s="38" t="s">
        <v>411</v>
      </c>
      <c r="C49" s="35" t="s">
        <v>412</v>
      </c>
      <c r="D49" s="34" t="s">
        <v>386</v>
      </c>
      <c r="E49" s="13">
        <f t="shared" si="0"/>
        <v>65.22</v>
      </c>
      <c r="F49" s="18">
        <v>0.15</v>
      </c>
      <c r="G49" s="13">
        <f t="shared" si="1"/>
        <v>9.7799999999999994</v>
      </c>
      <c r="H49" s="13">
        <f t="shared" si="3"/>
        <v>36.79</v>
      </c>
      <c r="I49" s="13">
        <f t="shared" si="4"/>
        <v>46.61</v>
      </c>
      <c r="J49" s="13">
        <f t="shared" si="5"/>
        <v>8.39</v>
      </c>
      <c r="K49" s="14">
        <f t="shared" si="6"/>
        <v>55</v>
      </c>
      <c r="L49" s="21">
        <v>50</v>
      </c>
      <c r="M49" s="122">
        <f t="shared" si="2"/>
        <v>1.1000000000000001</v>
      </c>
      <c r="N49" s="239">
        <f>K49/'Приложение № 2 2017'!D40</f>
        <v>0.69</v>
      </c>
    </row>
    <row r="50" spans="1:14" s="8" customFormat="1" x14ac:dyDescent="0.3">
      <c r="A50" s="12" t="s">
        <v>482</v>
      </c>
      <c r="B50" s="38" t="s">
        <v>443</v>
      </c>
      <c r="C50" s="35" t="s">
        <v>391</v>
      </c>
      <c r="D50" s="34" t="s">
        <v>386</v>
      </c>
      <c r="E50" s="13">
        <f t="shared" si="0"/>
        <v>65.22</v>
      </c>
      <c r="F50" s="18">
        <v>0.1</v>
      </c>
      <c r="G50" s="13">
        <f t="shared" si="1"/>
        <v>6.52</v>
      </c>
      <c r="H50" s="13">
        <f t="shared" si="3"/>
        <v>24.53</v>
      </c>
      <c r="I50" s="13">
        <f t="shared" si="4"/>
        <v>33.9</v>
      </c>
      <c r="J50" s="13">
        <f t="shared" si="5"/>
        <v>6.1</v>
      </c>
      <c r="K50" s="14">
        <f t="shared" si="6"/>
        <v>40</v>
      </c>
      <c r="L50" s="21">
        <v>35</v>
      </c>
      <c r="M50" s="122">
        <f t="shared" si="2"/>
        <v>1.1399999999999999</v>
      </c>
      <c r="N50" s="239">
        <f>K50/'Приложение № 2 2017'!D41</f>
        <v>0.8</v>
      </c>
    </row>
    <row r="51" spans="1:14" s="8" customFormat="1" x14ac:dyDescent="0.3">
      <c r="A51" s="12" t="s">
        <v>398</v>
      </c>
      <c r="B51" s="37" t="s">
        <v>445</v>
      </c>
      <c r="C51" s="35" t="s">
        <v>446</v>
      </c>
      <c r="D51" s="34" t="s">
        <v>386</v>
      </c>
      <c r="E51" s="13">
        <f t="shared" si="0"/>
        <v>65.22</v>
      </c>
      <c r="F51" s="27">
        <v>0.47</v>
      </c>
      <c r="G51" s="13">
        <f t="shared" si="1"/>
        <v>30.65</v>
      </c>
      <c r="H51" s="13">
        <f t="shared" ref="H51:H82" si="7">G51*3.762</f>
        <v>115.31</v>
      </c>
      <c r="I51" s="13">
        <f t="shared" si="4"/>
        <v>152.54</v>
      </c>
      <c r="J51" s="13">
        <f t="shared" si="5"/>
        <v>27.46</v>
      </c>
      <c r="K51" s="14">
        <f t="shared" si="6"/>
        <v>180</v>
      </c>
      <c r="L51" s="21">
        <v>165</v>
      </c>
      <c r="M51" s="122">
        <f t="shared" si="2"/>
        <v>1.0900000000000001</v>
      </c>
      <c r="N51" s="239">
        <f>K51/'Приложение № 2 2017'!D42</f>
        <v>0.73</v>
      </c>
    </row>
    <row r="52" spans="1:14" s="8" customFormat="1" ht="28.2" x14ac:dyDescent="0.3">
      <c r="A52" s="12" t="s">
        <v>486</v>
      </c>
      <c r="B52" s="38" t="s">
        <v>466</v>
      </c>
      <c r="C52" s="35" t="s">
        <v>391</v>
      </c>
      <c r="D52" s="34" t="s">
        <v>386</v>
      </c>
      <c r="E52" s="13">
        <f t="shared" si="0"/>
        <v>65.22</v>
      </c>
      <c r="F52" s="18">
        <v>1</v>
      </c>
      <c r="G52" s="13">
        <f t="shared" si="1"/>
        <v>65.22</v>
      </c>
      <c r="H52" s="13">
        <f t="shared" si="7"/>
        <v>245.36</v>
      </c>
      <c r="I52" s="13">
        <f t="shared" si="4"/>
        <v>322.02999999999997</v>
      </c>
      <c r="J52" s="13">
        <f t="shared" si="5"/>
        <v>57.97</v>
      </c>
      <c r="K52" s="14">
        <f t="shared" si="6"/>
        <v>380</v>
      </c>
      <c r="L52" s="21">
        <v>345</v>
      </c>
      <c r="M52" s="122">
        <f t="shared" si="2"/>
        <v>1.1000000000000001</v>
      </c>
      <c r="N52" s="239">
        <f>K52/'Приложение № 2 2017'!D43</f>
        <v>0.72</v>
      </c>
    </row>
    <row r="53" spans="1:14" s="8" customFormat="1" ht="27.6" x14ac:dyDescent="0.3">
      <c r="A53" s="12" t="s">
        <v>402</v>
      </c>
      <c r="B53" s="37" t="s">
        <v>448</v>
      </c>
      <c r="C53" s="35" t="s">
        <v>449</v>
      </c>
      <c r="D53" s="34" t="s">
        <v>386</v>
      </c>
      <c r="E53" s="13">
        <f t="shared" si="0"/>
        <v>65.22</v>
      </c>
      <c r="F53" s="18">
        <v>0.97</v>
      </c>
      <c r="G53" s="13">
        <f t="shared" si="1"/>
        <v>63.26</v>
      </c>
      <c r="H53" s="13">
        <f t="shared" si="7"/>
        <v>237.98</v>
      </c>
      <c r="I53" s="13">
        <f t="shared" si="4"/>
        <v>313.56</v>
      </c>
      <c r="J53" s="13">
        <f t="shared" si="5"/>
        <v>56.44</v>
      </c>
      <c r="K53" s="14">
        <f t="shared" si="6"/>
        <v>370</v>
      </c>
      <c r="L53" s="21">
        <v>335</v>
      </c>
      <c r="M53" s="122">
        <f t="shared" si="2"/>
        <v>1.1000000000000001</v>
      </c>
      <c r="N53" s="239">
        <f>K53/'Приложение № 2 2017'!D44</f>
        <v>0.73</v>
      </c>
    </row>
    <row r="54" spans="1:14" s="8" customFormat="1" ht="41.4" x14ac:dyDescent="0.3">
      <c r="A54" s="12" t="s">
        <v>433</v>
      </c>
      <c r="B54" s="121" t="s">
        <v>677</v>
      </c>
      <c r="C54" s="35" t="s">
        <v>675</v>
      </c>
      <c r="D54" s="34" t="s">
        <v>386</v>
      </c>
      <c r="E54" s="13">
        <f t="shared" si="0"/>
        <v>65.22</v>
      </c>
      <c r="F54" s="18">
        <v>0.75</v>
      </c>
      <c r="G54" s="13">
        <f t="shared" si="1"/>
        <v>48.92</v>
      </c>
      <c r="H54" s="13">
        <f t="shared" si="7"/>
        <v>184.04</v>
      </c>
      <c r="I54" s="13">
        <f t="shared" si="4"/>
        <v>241.53</v>
      </c>
      <c r="J54" s="13">
        <f t="shared" si="5"/>
        <v>43.47</v>
      </c>
      <c r="K54" s="14">
        <f t="shared" si="6"/>
        <v>285</v>
      </c>
      <c r="L54" s="21">
        <v>260</v>
      </c>
      <c r="M54" s="122">
        <f t="shared" si="2"/>
        <v>1.1000000000000001</v>
      </c>
      <c r="N54" s="239">
        <f>K54/'Приложение № 2 2017'!D45</f>
        <v>0.72</v>
      </c>
    </row>
    <row r="55" spans="1:14" s="8" customFormat="1" ht="28.2" x14ac:dyDescent="0.3">
      <c r="A55" s="12" t="s">
        <v>488</v>
      </c>
      <c r="B55" s="38" t="s">
        <v>679</v>
      </c>
      <c r="C55" s="35" t="s">
        <v>680</v>
      </c>
      <c r="D55" s="34" t="s">
        <v>386</v>
      </c>
      <c r="E55" s="13">
        <f t="shared" si="0"/>
        <v>65.22</v>
      </c>
      <c r="F55" s="18">
        <v>0.05</v>
      </c>
      <c r="G55" s="13">
        <f t="shared" si="1"/>
        <v>3.26</v>
      </c>
      <c r="H55" s="13">
        <f t="shared" si="7"/>
        <v>12.26</v>
      </c>
      <c r="I55" s="13">
        <f t="shared" si="4"/>
        <v>12.71</v>
      </c>
      <c r="J55" s="13">
        <f t="shared" si="5"/>
        <v>2.29</v>
      </c>
      <c r="K55" s="14">
        <f t="shared" si="6"/>
        <v>15</v>
      </c>
      <c r="L55" s="21">
        <v>15</v>
      </c>
      <c r="M55" s="122">
        <f t="shared" si="2"/>
        <v>1</v>
      </c>
      <c r="N55" s="239">
        <f>K55/'Приложение № 2 2017'!D46</f>
        <v>0.6</v>
      </c>
    </row>
    <row r="56" spans="1:14" ht="46.8" x14ac:dyDescent="0.3">
      <c r="A56" s="240" t="s">
        <v>489</v>
      </c>
      <c r="B56" s="241" t="s">
        <v>469</v>
      </c>
      <c r="C56" s="242"/>
      <c r="D56" s="34"/>
      <c r="E56" s="13"/>
      <c r="F56" s="18"/>
      <c r="G56" s="13">
        <f t="shared" si="1"/>
        <v>0</v>
      </c>
      <c r="H56" s="13">
        <f t="shared" si="7"/>
        <v>0</v>
      </c>
      <c r="I56" s="243">
        <f t="shared" si="4"/>
        <v>0</v>
      </c>
      <c r="J56" s="243">
        <f t="shared" si="5"/>
        <v>0</v>
      </c>
      <c r="K56" s="244">
        <f t="shared" si="6"/>
        <v>0</v>
      </c>
      <c r="L56" s="238">
        <v>0</v>
      </c>
      <c r="M56" s="239"/>
      <c r="N56" s="239" t="e">
        <f>K56/'Приложение № 2 2017'!D47</f>
        <v>#DIV/0!</v>
      </c>
    </row>
    <row r="57" spans="1:14" s="8" customFormat="1" x14ac:dyDescent="0.3">
      <c r="A57" s="152" t="s">
        <v>168</v>
      </c>
      <c r="B57" s="49" t="s">
        <v>185</v>
      </c>
      <c r="C57" s="35" t="s">
        <v>394</v>
      </c>
      <c r="D57" s="34" t="s">
        <v>386</v>
      </c>
      <c r="E57" s="13">
        <f t="shared" ref="E57:E63" si="8">$E$15</f>
        <v>65.22</v>
      </c>
      <c r="F57" s="18">
        <v>0.77</v>
      </c>
      <c r="G57" s="13">
        <f t="shared" si="1"/>
        <v>50.22</v>
      </c>
      <c r="H57" s="13">
        <f t="shared" si="7"/>
        <v>188.93</v>
      </c>
      <c r="I57" s="13">
        <f t="shared" si="4"/>
        <v>250</v>
      </c>
      <c r="J57" s="13">
        <f t="shared" si="5"/>
        <v>45</v>
      </c>
      <c r="K57" s="14">
        <f t="shared" si="6"/>
        <v>295</v>
      </c>
      <c r="L57" s="21">
        <v>270</v>
      </c>
      <c r="M57" s="122">
        <f t="shared" ref="M57:M63" si="9">K57/L57</f>
        <v>1.0900000000000001</v>
      </c>
      <c r="N57" s="239">
        <f>K57/'Приложение № 2 2017'!D48</f>
        <v>0.73</v>
      </c>
    </row>
    <row r="58" spans="1:14" s="8" customFormat="1" x14ac:dyDescent="0.3">
      <c r="A58" s="152" t="s">
        <v>169</v>
      </c>
      <c r="B58" s="49" t="s">
        <v>186</v>
      </c>
      <c r="C58" s="35" t="s">
        <v>394</v>
      </c>
      <c r="D58" s="34" t="s">
        <v>386</v>
      </c>
      <c r="E58" s="13">
        <f t="shared" si="8"/>
        <v>65.22</v>
      </c>
      <c r="F58" s="18">
        <v>1.47</v>
      </c>
      <c r="G58" s="13">
        <f t="shared" si="1"/>
        <v>95.87</v>
      </c>
      <c r="H58" s="13">
        <f t="shared" si="7"/>
        <v>360.66</v>
      </c>
      <c r="I58" s="13">
        <f t="shared" si="4"/>
        <v>474.58</v>
      </c>
      <c r="J58" s="13">
        <f t="shared" si="5"/>
        <v>85.42</v>
      </c>
      <c r="K58" s="14">
        <f t="shared" si="6"/>
        <v>560</v>
      </c>
      <c r="L58" s="21">
        <v>510</v>
      </c>
      <c r="M58" s="122">
        <f t="shared" si="9"/>
        <v>1.1000000000000001</v>
      </c>
      <c r="N58" s="239">
        <f>K58/'Приложение № 2 2017'!D49</f>
        <v>0.73</v>
      </c>
    </row>
    <row r="59" spans="1:14" s="8" customFormat="1" x14ac:dyDescent="0.3">
      <c r="A59" s="12" t="s">
        <v>491</v>
      </c>
      <c r="B59" s="38" t="s">
        <v>452</v>
      </c>
      <c r="C59" s="35" t="s">
        <v>453</v>
      </c>
      <c r="D59" s="34" t="s">
        <v>386</v>
      </c>
      <c r="E59" s="13">
        <f t="shared" si="8"/>
        <v>65.22</v>
      </c>
      <c r="F59" s="18">
        <v>0.35</v>
      </c>
      <c r="G59" s="13">
        <f t="shared" si="1"/>
        <v>22.83</v>
      </c>
      <c r="H59" s="13">
        <f t="shared" si="7"/>
        <v>85.89</v>
      </c>
      <c r="I59" s="13">
        <f t="shared" si="4"/>
        <v>110.17</v>
      </c>
      <c r="J59" s="13">
        <f t="shared" si="5"/>
        <v>19.829999999999998</v>
      </c>
      <c r="K59" s="14">
        <f t="shared" si="6"/>
        <v>130</v>
      </c>
      <c r="L59" s="21">
        <v>120</v>
      </c>
      <c r="M59" s="122">
        <f t="shared" si="9"/>
        <v>1.08</v>
      </c>
      <c r="N59" s="239">
        <f>K59/'Приложение № 2 2017'!D50</f>
        <v>0.7</v>
      </c>
    </row>
    <row r="60" spans="1:14" s="8" customFormat="1" ht="28.2" x14ac:dyDescent="0.3">
      <c r="A60" s="12" t="s">
        <v>435</v>
      </c>
      <c r="B60" s="38" t="s">
        <v>455</v>
      </c>
      <c r="C60" s="35" t="s">
        <v>456</v>
      </c>
      <c r="D60" s="34" t="s">
        <v>386</v>
      </c>
      <c r="E60" s="13">
        <f t="shared" si="8"/>
        <v>65.22</v>
      </c>
      <c r="F60" s="18">
        <v>0.4</v>
      </c>
      <c r="G60" s="13">
        <f t="shared" si="1"/>
        <v>26.09</v>
      </c>
      <c r="H60" s="13">
        <f t="shared" si="7"/>
        <v>98.15</v>
      </c>
      <c r="I60" s="13">
        <f t="shared" si="4"/>
        <v>131.36000000000001</v>
      </c>
      <c r="J60" s="13">
        <f t="shared" si="5"/>
        <v>23.64</v>
      </c>
      <c r="K60" s="14">
        <f t="shared" si="6"/>
        <v>155</v>
      </c>
      <c r="L60" s="21">
        <v>140</v>
      </c>
      <c r="M60" s="122">
        <f t="shared" si="9"/>
        <v>1.1100000000000001</v>
      </c>
      <c r="N60" s="239">
        <f>K60/'Приложение № 2 2017'!D51</f>
        <v>0.74</v>
      </c>
    </row>
    <row r="61" spans="1:14" s="8" customFormat="1" x14ac:dyDescent="0.3">
      <c r="A61" s="12" t="s">
        <v>437</v>
      </c>
      <c r="B61" s="153" t="s">
        <v>407</v>
      </c>
      <c r="C61" s="35" t="s">
        <v>408</v>
      </c>
      <c r="D61" s="34" t="s">
        <v>386</v>
      </c>
      <c r="E61" s="13">
        <f t="shared" si="8"/>
        <v>65.22</v>
      </c>
      <c r="F61" s="18">
        <v>0.18</v>
      </c>
      <c r="G61" s="13">
        <f t="shared" si="1"/>
        <v>11.74</v>
      </c>
      <c r="H61" s="13">
        <f t="shared" si="7"/>
        <v>44.17</v>
      </c>
      <c r="I61" s="13">
        <f t="shared" si="4"/>
        <v>59.32</v>
      </c>
      <c r="J61" s="13">
        <f t="shared" si="5"/>
        <v>10.68</v>
      </c>
      <c r="K61" s="14">
        <f t="shared" si="6"/>
        <v>70</v>
      </c>
      <c r="L61" s="21">
        <v>65</v>
      </c>
      <c r="M61" s="122">
        <f t="shared" si="9"/>
        <v>1.08</v>
      </c>
      <c r="N61" s="239">
        <f>K61/'Приложение № 2 2017'!D52</f>
        <v>0.74</v>
      </c>
    </row>
    <row r="62" spans="1:14" s="8" customFormat="1" x14ac:dyDescent="0.3">
      <c r="A62" s="12" t="s">
        <v>494</v>
      </c>
      <c r="B62" s="153" t="s">
        <v>458</v>
      </c>
      <c r="C62" s="35" t="s">
        <v>446</v>
      </c>
      <c r="D62" s="34" t="s">
        <v>386</v>
      </c>
      <c r="E62" s="13">
        <f t="shared" si="8"/>
        <v>65.22</v>
      </c>
      <c r="F62" s="18">
        <v>0.13</v>
      </c>
      <c r="G62" s="13">
        <f t="shared" si="1"/>
        <v>8.48</v>
      </c>
      <c r="H62" s="13">
        <f t="shared" si="7"/>
        <v>31.9</v>
      </c>
      <c r="I62" s="13">
        <f t="shared" si="4"/>
        <v>42.37</v>
      </c>
      <c r="J62" s="13">
        <f t="shared" si="5"/>
        <v>7.63</v>
      </c>
      <c r="K62" s="14">
        <f t="shared" si="6"/>
        <v>50</v>
      </c>
      <c r="L62" s="21">
        <v>45</v>
      </c>
      <c r="M62" s="122">
        <f t="shared" si="9"/>
        <v>1.1100000000000001</v>
      </c>
      <c r="N62" s="239">
        <f>K62/'Приложение № 2 2017'!D53</f>
        <v>0.71</v>
      </c>
    </row>
    <row r="63" spans="1:14" s="8" customFormat="1" x14ac:dyDescent="0.3">
      <c r="A63" s="12" t="s">
        <v>496</v>
      </c>
      <c r="B63" s="153" t="s">
        <v>460</v>
      </c>
      <c r="C63" s="35" t="s">
        <v>408</v>
      </c>
      <c r="D63" s="34" t="s">
        <v>386</v>
      </c>
      <c r="E63" s="13">
        <f t="shared" si="8"/>
        <v>65.22</v>
      </c>
      <c r="F63" s="18">
        <v>0.13</v>
      </c>
      <c r="G63" s="13">
        <f t="shared" si="1"/>
        <v>8.48</v>
      </c>
      <c r="H63" s="13">
        <f t="shared" si="7"/>
        <v>31.9</v>
      </c>
      <c r="I63" s="13">
        <f t="shared" si="4"/>
        <v>42.37</v>
      </c>
      <c r="J63" s="13">
        <f t="shared" si="5"/>
        <v>7.63</v>
      </c>
      <c r="K63" s="14">
        <f t="shared" si="6"/>
        <v>50</v>
      </c>
      <c r="L63" s="21">
        <v>45</v>
      </c>
      <c r="M63" s="122">
        <f t="shared" si="9"/>
        <v>1.1100000000000001</v>
      </c>
      <c r="N63" s="239">
        <f>K63/'Приложение № 2 2017'!D54</f>
        <v>0.71</v>
      </c>
    </row>
    <row r="64" spans="1:14" x14ac:dyDescent="0.3">
      <c r="A64" s="245" t="s">
        <v>686</v>
      </c>
      <c r="B64" s="246"/>
      <c r="C64" s="247"/>
      <c r="D64" s="36"/>
      <c r="E64" s="15"/>
      <c r="F64" s="16"/>
      <c r="G64" s="15"/>
      <c r="H64" s="15">
        <f t="shared" si="7"/>
        <v>0</v>
      </c>
      <c r="I64" s="243">
        <f>ROUND(H64*1.25,0)</f>
        <v>0</v>
      </c>
      <c r="J64" s="243">
        <f>I64*0.18</f>
        <v>0</v>
      </c>
      <c r="K64" s="244">
        <f t="shared" si="6"/>
        <v>0</v>
      </c>
      <c r="L64" s="238">
        <v>0</v>
      </c>
      <c r="M64" s="239"/>
      <c r="N64" s="239" t="e">
        <f>K64/'Приложение № 2 2017'!D55</f>
        <v>#DIV/0!</v>
      </c>
    </row>
    <row r="65" spans="1:15" s="8" customFormat="1" ht="27.6" x14ac:dyDescent="0.3">
      <c r="A65" s="12" t="s">
        <v>498</v>
      </c>
      <c r="B65" s="37" t="s">
        <v>755</v>
      </c>
      <c r="C65" s="35" t="s">
        <v>756</v>
      </c>
      <c r="D65" s="34" t="s">
        <v>386</v>
      </c>
      <c r="E65" s="13">
        <f t="shared" ref="E65:E96" si="10">$E$15</f>
        <v>65.22</v>
      </c>
      <c r="F65" s="13">
        <v>3</v>
      </c>
      <c r="G65" s="13">
        <f t="shared" ref="G65:G96" si="11">E65*F65</f>
        <v>195.66</v>
      </c>
      <c r="H65" s="13">
        <f t="shared" si="7"/>
        <v>736.07</v>
      </c>
      <c r="I65" s="13">
        <f t="shared" ref="I65:I96" si="12">K65-J65</f>
        <v>970.34</v>
      </c>
      <c r="J65" s="13">
        <f t="shared" ref="J65:J96" si="13">K65/1.18*0.18</f>
        <v>174.66</v>
      </c>
      <c r="K65" s="14">
        <f t="shared" si="6"/>
        <v>1145</v>
      </c>
      <c r="L65" s="21">
        <v>1040</v>
      </c>
      <c r="M65" s="122">
        <f t="shared" ref="M65:M96" si="14">K65/L65</f>
        <v>1.1000000000000001</v>
      </c>
      <c r="N65" s="239">
        <f>K65/'Приложение № 2 2017'!D56</f>
        <v>0.73</v>
      </c>
    </row>
    <row r="66" spans="1:15" s="29" customFormat="1" ht="27.6" x14ac:dyDescent="0.3">
      <c r="A66" s="32" t="s">
        <v>269</v>
      </c>
      <c r="B66" s="169" t="s">
        <v>270</v>
      </c>
      <c r="C66" s="170" t="s">
        <v>756</v>
      </c>
      <c r="D66" s="171" t="s">
        <v>386</v>
      </c>
      <c r="E66" s="33">
        <f t="shared" si="10"/>
        <v>65.22</v>
      </c>
      <c r="F66" s="33">
        <v>1.8</v>
      </c>
      <c r="G66" s="33">
        <f t="shared" si="11"/>
        <v>117.4</v>
      </c>
      <c r="H66" s="33">
        <f t="shared" si="7"/>
        <v>441.66</v>
      </c>
      <c r="I66" s="33">
        <f t="shared" si="12"/>
        <v>584.75</v>
      </c>
      <c r="J66" s="33">
        <f t="shared" si="13"/>
        <v>105.25</v>
      </c>
      <c r="K66" s="14">
        <f t="shared" si="6"/>
        <v>690</v>
      </c>
      <c r="L66" s="172">
        <v>625</v>
      </c>
      <c r="M66" s="122">
        <f t="shared" si="14"/>
        <v>1.1000000000000001</v>
      </c>
      <c r="N66" s="239">
        <f>K66/'Приложение № 2 2017'!D57</f>
        <v>0.73</v>
      </c>
    </row>
    <row r="67" spans="1:15" s="8" customFormat="1" ht="27.6" x14ac:dyDescent="0.3">
      <c r="A67" s="12" t="s">
        <v>499</v>
      </c>
      <c r="B67" s="37" t="s">
        <v>757</v>
      </c>
      <c r="C67" s="35" t="s">
        <v>391</v>
      </c>
      <c r="D67" s="34" t="s">
        <v>386</v>
      </c>
      <c r="E67" s="13">
        <f t="shared" si="10"/>
        <v>65.22</v>
      </c>
      <c r="F67" s="13">
        <v>1.2</v>
      </c>
      <c r="G67" s="13">
        <f t="shared" si="11"/>
        <v>78.260000000000005</v>
      </c>
      <c r="H67" s="13">
        <f t="shared" si="7"/>
        <v>294.41000000000003</v>
      </c>
      <c r="I67" s="13">
        <f t="shared" si="12"/>
        <v>385.59</v>
      </c>
      <c r="J67" s="13">
        <f t="shared" si="13"/>
        <v>69.41</v>
      </c>
      <c r="K67" s="14">
        <f t="shared" si="6"/>
        <v>455</v>
      </c>
      <c r="L67" s="21">
        <v>415</v>
      </c>
      <c r="M67" s="122">
        <f t="shared" si="14"/>
        <v>1.1000000000000001</v>
      </c>
      <c r="N67" s="239">
        <f>K67/'Приложение № 2 2017'!D58</f>
        <v>0.72</v>
      </c>
    </row>
    <row r="68" spans="1:15" s="8" customFormat="1" x14ac:dyDescent="0.3">
      <c r="A68" s="12" t="s">
        <v>501</v>
      </c>
      <c r="B68" s="37" t="s">
        <v>727</v>
      </c>
      <c r="C68" s="35" t="s">
        <v>440</v>
      </c>
      <c r="D68" s="34" t="s">
        <v>386</v>
      </c>
      <c r="E68" s="13">
        <f t="shared" si="10"/>
        <v>65.22</v>
      </c>
      <c r="F68" s="13">
        <v>0.5</v>
      </c>
      <c r="G68" s="13">
        <f t="shared" si="11"/>
        <v>32.61</v>
      </c>
      <c r="H68" s="13">
        <f t="shared" si="7"/>
        <v>122.68</v>
      </c>
      <c r="I68" s="13">
        <f t="shared" si="12"/>
        <v>165.25</v>
      </c>
      <c r="J68" s="13">
        <f t="shared" si="13"/>
        <v>29.75</v>
      </c>
      <c r="K68" s="14">
        <f t="shared" si="6"/>
        <v>195</v>
      </c>
      <c r="L68" s="21">
        <v>175</v>
      </c>
      <c r="M68" s="122">
        <f t="shared" si="14"/>
        <v>1.1100000000000001</v>
      </c>
      <c r="N68" s="239">
        <f>K68/'Приложение № 2 2017'!D59</f>
        <v>0.75</v>
      </c>
    </row>
    <row r="69" spans="1:15" s="8" customFormat="1" x14ac:dyDescent="0.3">
      <c r="A69" s="12" t="s">
        <v>56</v>
      </c>
      <c r="B69" s="37" t="s">
        <v>58</v>
      </c>
      <c r="C69" s="35" t="s">
        <v>440</v>
      </c>
      <c r="D69" s="34" t="s">
        <v>386</v>
      </c>
      <c r="E69" s="13">
        <f t="shared" si="10"/>
        <v>65.22</v>
      </c>
      <c r="F69" s="13">
        <v>0.25</v>
      </c>
      <c r="G69" s="13">
        <f t="shared" si="11"/>
        <v>16.309999999999999</v>
      </c>
      <c r="H69" s="13">
        <f t="shared" si="7"/>
        <v>61.36</v>
      </c>
      <c r="I69" s="13">
        <f t="shared" si="12"/>
        <v>80.510000000000005</v>
      </c>
      <c r="J69" s="13">
        <f t="shared" si="13"/>
        <v>14.49</v>
      </c>
      <c r="K69" s="14">
        <f t="shared" si="6"/>
        <v>95</v>
      </c>
      <c r="L69" s="21">
        <v>85</v>
      </c>
      <c r="M69" s="122">
        <f t="shared" si="14"/>
        <v>1.1200000000000001</v>
      </c>
      <c r="N69" s="239">
        <f>K69/'Приложение № 2 2017'!D60</f>
        <v>0.73</v>
      </c>
      <c r="O69" s="122"/>
    </row>
    <row r="70" spans="1:15" s="8" customFormat="1" x14ac:dyDescent="0.3">
      <c r="A70" s="12" t="s">
        <v>57</v>
      </c>
      <c r="B70" s="37" t="s">
        <v>59</v>
      </c>
      <c r="C70" s="35" t="s">
        <v>440</v>
      </c>
      <c r="D70" s="34" t="s">
        <v>386</v>
      </c>
      <c r="E70" s="13">
        <f t="shared" si="10"/>
        <v>65.22</v>
      </c>
      <c r="F70" s="13">
        <v>0.25</v>
      </c>
      <c r="G70" s="13">
        <f t="shared" si="11"/>
        <v>16.309999999999999</v>
      </c>
      <c r="H70" s="13">
        <f t="shared" si="7"/>
        <v>61.36</v>
      </c>
      <c r="I70" s="13">
        <f t="shared" si="12"/>
        <v>80.510000000000005</v>
      </c>
      <c r="J70" s="13">
        <f t="shared" si="13"/>
        <v>14.49</v>
      </c>
      <c r="K70" s="14">
        <f t="shared" si="6"/>
        <v>95</v>
      </c>
      <c r="L70" s="21">
        <v>85</v>
      </c>
      <c r="M70" s="122">
        <f t="shared" si="14"/>
        <v>1.1200000000000001</v>
      </c>
      <c r="N70" s="239">
        <f>K70/'Приложение № 2 2017'!D61</f>
        <v>0.73</v>
      </c>
      <c r="O70" s="122"/>
    </row>
    <row r="71" spans="1:15" s="8" customFormat="1" x14ac:dyDescent="0.3">
      <c r="A71" s="12" t="s">
        <v>502</v>
      </c>
      <c r="B71" s="37" t="s">
        <v>767</v>
      </c>
      <c r="C71" s="35" t="s">
        <v>391</v>
      </c>
      <c r="D71" s="34" t="s">
        <v>386</v>
      </c>
      <c r="E71" s="13">
        <f t="shared" si="10"/>
        <v>65.22</v>
      </c>
      <c r="F71" s="13">
        <v>1.1100000000000001</v>
      </c>
      <c r="G71" s="13">
        <f t="shared" si="11"/>
        <v>72.39</v>
      </c>
      <c r="H71" s="13">
        <f t="shared" si="7"/>
        <v>272.33</v>
      </c>
      <c r="I71" s="13">
        <f t="shared" si="12"/>
        <v>360.17</v>
      </c>
      <c r="J71" s="13">
        <f t="shared" si="13"/>
        <v>64.83</v>
      </c>
      <c r="K71" s="14">
        <f t="shared" si="6"/>
        <v>425</v>
      </c>
      <c r="L71" s="21">
        <v>385</v>
      </c>
      <c r="M71" s="122">
        <f t="shared" si="14"/>
        <v>1.1000000000000001</v>
      </c>
      <c r="N71" s="239">
        <f>K71/'Приложение № 2 2017'!D62</f>
        <v>0.73</v>
      </c>
    </row>
    <row r="72" spans="1:15" s="8" customFormat="1" x14ac:dyDescent="0.3">
      <c r="A72" s="12" t="s">
        <v>504</v>
      </c>
      <c r="B72" s="37" t="s">
        <v>769</v>
      </c>
      <c r="C72" s="35" t="s">
        <v>391</v>
      </c>
      <c r="D72" s="34" t="s">
        <v>386</v>
      </c>
      <c r="E72" s="13">
        <f t="shared" si="10"/>
        <v>65.22</v>
      </c>
      <c r="F72" s="13">
        <v>0.4</v>
      </c>
      <c r="G72" s="13">
        <f t="shared" si="11"/>
        <v>26.09</v>
      </c>
      <c r="H72" s="13">
        <f t="shared" si="7"/>
        <v>98.15</v>
      </c>
      <c r="I72" s="13">
        <f t="shared" si="12"/>
        <v>131.36000000000001</v>
      </c>
      <c r="J72" s="13">
        <f t="shared" si="13"/>
        <v>23.64</v>
      </c>
      <c r="K72" s="14">
        <f t="shared" si="6"/>
        <v>155</v>
      </c>
      <c r="L72" s="21">
        <v>140</v>
      </c>
      <c r="M72" s="122">
        <f t="shared" si="14"/>
        <v>1.1100000000000001</v>
      </c>
      <c r="N72" s="239">
        <f>K72/'Приложение № 2 2017'!D63</f>
        <v>0.74</v>
      </c>
    </row>
    <row r="73" spans="1:15" s="8" customFormat="1" x14ac:dyDescent="0.3">
      <c r="A73" s="12" t="s">
        <v>505</v>
      </c>
      <c r="B73" s="37" t="s">
        <v>771</v>
      </c>
      <c r="C73" s="35" t="s">
        <v>391</v>
      </c>
      <c r="D73" s="34" t="s">
        <v>386</v>
      </c>
      <c r="E73" s="13">
        <f t="shared" si="10"/>
        <v>65.22</v>
      </c>
      <c r="F73" s="13">
        <v>0.71</v>
      </c>
      <c r="G73" s="13">
        <f t="shared" si="11"/>
        <v>46.31</v>
      </c>
      <c r="H73" s="13">
        <f t="shared" si="7"/>
        <v>174.22</v>
      </c>
      <c r="I73" s="13">
        <f t="shared" si="12"/>
        <v>228.81</v>
      </c>
      <c r="J73" s="13">
        <f t="shared" si="13"/>
        <v>41.19</v>
      </c>
      <c r="K73" s="14">
        <f t="shared" si="6"/>
        <v>270</v>
      </c>
      <c r="L73" s="21">
        <v>245</v>
      </c>
      <c r="M73" s="122">
        <f t="shared" si="14"/>
        <v>1.1000000000000001</v>
      </c>
      <c r="N73" s="239">
        <f>K73/'Приложение № 2 2017'!D64</f>
        <v>0.73</v>
      </c>
    </row>
    <row r="74" spans="1:15" s="8" customFormat="1" x14ac:dyDescent="0.3">
      <c r="A74" s="12" t="s">
        <v>506</v>
      </c>
      <c r="B74" s="37" t="s">
        <v>729</v>
      </c>
      <c r="C74" s="35" t="s">
        <v>394</v>
      </c>
      <c r="D74" s="34" t="s">
        <v>386</v>
      </c>
      <c r="E74" s="13">
        <f t="shared" si="10"/>
        <v>65.22</v>
      </c>
      <c r="F74" s="13">
        <v>0.32</v>
      </c>
      <c r="G74" s="13">
        <f t="shared" si="11"/>
        <v>20.87</v>
      </c>
      <c r="H74" s="13">
        <f t="shared" si="7"/>
        <v>78.510000000000005</v>
      </c>
      <c r="I74" s="13">
        <f t="shared" si="12"/>
        <v>101.69</v>
      </c>
      <c r="J74" s="13">
        <f t="shared" si="13"/>
        <v>18.309999999999999</v>
      </c>
      <c r="K74" s="14">
        <f t="shared" si="6"/>
        <v>120</v>
      </c>
      <c r="L74" s="21">
        <v>110</v>
      </c>
      <c r="M74" s="122">
        <f t="shared" si="14"/>
        <v>1.0900000000000001</v>
      </c>
      <c r="N74" s="239">
        <f>K74/'Приложение № 2 2017'!D65</f>
        <v>0.71</v>
      </c>
    </row>
    <row r="75" spans="1:15" s="8" customFormat="1" x14ac:dyDescent="0.3">
      <c r="A75" s="12" t="s">
        <v>60</v>
      </c>
      <c r="B75" s="37" t="s">
        <v>773</v>
      </c>
      <c r="C75" s="35" t="s">
        <v>394</v>
      </c>
      <c r="D75" s="34" t="s">
        <v>386</v>
      </c>
      <c r="E75" s="13">
        <f t="shared" si="10"/>
        <v>65.22</v>
      </c>
      <c r="F75" s="13">
        <v>0.16</v>
      </c>
      <c r="G75" s="13">
        <f t="shared" si="11"/>
        <v>10.44</v>
      </c>
      <c r="H75" s="13">
        <f t="shared" si="7"/>
        <v>39.28</v>
      </c>
      <c r="I75" s="13">
        <f t="shared" si="12"/>
        <v>50.85</v>
      </c>
      <c r="J75" s="13">
        <f t="shared" si="13"/>
        <v>9.15</v>
      </c>
      <c r="K75" s="14">
        <f t="shared" si="6"/>
        <v>60</v>
      </c>
      <c r="L75" s="21">
        <v>55</v>
      </c>
      <c r="M75" s="122">
        <f t="shared" si="14"/>
        <v>1.0900000000000001</v>
      </c>
      <c r="N75" s="239">
        <f>K75/'Приложение № 2 2017'!D66</f>
        <v>0.71</v>
      </c>
      <c r="O75" s="122"/>
    </row>
    <row r="76" spans="1:15" s="8" customFormat="1" x14ac:dyDescent="0.3">
      <c r="A76" s="12" t="s">
        <v>61</v>
      </c>
      <c r="B76" s="37" t="s">
        <v>775</v>
      </c>
      <c r="C76" s="35" t="s">
        <v>394</v>
      </c>
      <c r="D76" s="34" t="s">
        <v>386</v>
      </c>
      <c r="E76" s="13">
        <f t="shared" si="10"/>
        <v>65.22</v>
      </c>
      <c r="F76" s="13">
        <v>0.16</v>
      </c>
      <c r="G76" s="13">
        <f t="shared" si="11"/>
        <v>10.44</v>
      </c>
      <c r="H76" s="13">
        <f t="shared" si="7"/>
        <v>39.28</v>
      </c>
      <c r="I76" s="13">
        <f t="shared" si="12"/>
        <v>50.85</v>
      </c>
      <c r="J76" s="13">
        <f t="shared" si="13"/>
        <v>9.15</v>
      </c>
      <c r="K76" s="14">
        <f t="shared" si="6"/>
        <v>60</v>
      </c>
      <c r="L76" s="21">
        <v>55</v>
      </c>
      <c r="M76" s="122">
        <f t="shared" si="14"/>
        <v>1.0900000000000001</v>
      </c>
      <c r="N76" s="239">
        <f>K76/'Приложение № 2 2017'!D67</f>
        <v>0.71</v>
      </c>
      <c r="O76" s="122"/>
    </row>
    <row r="77" spans="1:15" s="8" customFormat="1" ht="27.6" x14ac:dyDescent="0.3">
      <c r="A77" s="12" t="s">
        <v>409</v>
      </c>
      <c r="B77" s="54" t="s">
        <v>303</v>
      </c>
      <c r="C77" s="35" t="s">
        <v>391</v>
      </c>
      <c r="D77" s="34" t="s">
        <v>386</v>
      </c>
      <c r="E77" s="13">
        <f t="shared" si="10"/>
        <v>65.22</v>
      </c>
      <c r="F77" s="13">
        <v>0.6</v>
      </c>
      <c r="G77" s="13">
        <f t="shared" si="11"/>
        <v>39.130000000000003</v>
      </c>
      <c r="H77" s="13">
        <f t="shared" si="7"/>
        <v>147.21</v>
      </c>
      <c r="I77" s="13">
        <f t="shared" si="12"/>
        <v>194.92</v>
      </c>
      <c r="J77" s="13">
        <f t="shared" si="13"/>
        <v>35.08</v>
      </c>
      <c r="K77" s="14">
        <f t="shared" si="6"/>
        <v>230</v>
      </c>
      <c r="L77" s="21">
        <v>210</v>
      </c>
      <c r="M77" s="122">
        <f t="shared" si="14"/>
        <v>1.1000000000000001</v>
      </c>
      <c r="N77" s="239">
        <f>K77/'Приложение № 2 2017'!D68</f>
        <v>0.73</v>
      </c>
    </row>
    <row r="78" spans="1:15" s="8" customFormat="1" ht="27.6" x14ac:dyDescent="0.3">
      <c r="A78" s="12" t="s">
        <v>441</v>
      </c>
      <c r="B78" s="37" t="s">
        <v>304</v>
      </c>
      <c r="C78" s="35" t="s">
        <v>391</v>
      </c>
      <c r="D78" s="34" t="s">
        <v>386</v>
      </c>
      <c r="E78" s="13">
        <f t="shared" si="10"/>
        <v>65.22</v>
      </c>
      <c r="F78" s="13">
        <v>0.3</v>
      </c>
      <c r="G78" s="13">
        <f t="shared" si="11"/>
        <v>19.57</v>
      </c>
      <c r="H78" s="13">
        <f t="shared" si="7"/>
        <v>73.62</v>
      </c>
      <c r="I78" s="13">
        <f t="shared" si="12"/>
        <v>97.46</v>
      </c>
      <c r="J78" s="13">
        <f t="shared" si="13"/>
        <v>17.54</v>
      </c>
      <c r="K78" s="14">
        <f t="shared" si="6"/>
        <v>115</v>
      </c>
      <c r="L78" s="21">
        <v>105</v>
      </c>
      <c r="M78" s="122">
        <f t="shared" si="14"/>
        <v>1.1000000000000001</v>
      </c>
      <c r="N78" s="239">
        <f>K78/'Приложение № 2 2017'!D69</f>
        <v>0.74</v>
      </c>
    </row>
    <row r="79" spans="1:15" s="8" customFormat="1" ht="27.6" x14ac:dyDescent="0.3">
      <c r="A79" s="12" t="s">
        <v>444</v>
      </c>
      <c r="B79" s="37" t="s">
        <v>313</v>
      </c>
      <c r="C79" s="35" t="s">
        <v>391</v>
      </c>
      <c r="D79" s="34" t="s">
        <v>386</v>
      </c>
      <c r="E79" s="13">
        <f t="shared" si="10"/>
        <v>65.22</v>
      </c>
      <c r="F79" s="13">
        <v>0.3</v>
      </c>
      <c r="G79" s="13">
        <f t="shared" si="11"/>
        <v>19.57</v>
      </c>
      <c r="H79" s="13">
        <f t="shared" si="7"/>
        <v>73.62</v>
      </c>
      <c r="I79" s="13">
        <f t="shared" si="12"/>
        <v>97.46</v>
      </c>
      <c r="J79" s="13">
        <f t="shared" si="13"/>
        <v>17.54</v>
      </c>
      <c r="K79" s="14">
        <f t="shared" si="6"/>
        <v>115</v>
      </c>
      <c r="L79" s="21">
        <v>105</v>
      </c>
      <c r="M79" s="122">
        <f t="shared" si="14"/>
        <v>1.1000000000000001</v>
      </c>
      <c r="N79" s="239">
        <f>K79/'Приложение № 2 2017'!D70</f>
        <v>0.74</v>
      </c>
    </row>
    <row r="80" spans="1:15" s="8" customFormat="1" x14ac:dyDescent="0.3">
      <c r="A80" s="12" t="s">
        <v>464</v>
      </c>
      <c r="B80" s="37" t="s">
        <v>317</v>
      </c>
      <c r="C80" s="35" t="s">
        <v>391</v>
      </c>
      <c r="D80" s="34" t="s">
        <v>386</v>
      </c>
      <c r="E80" s="13">
        <f t="shared" si="10"/>
        <v>65.22</v>
      </c>
      <c r="F80" s="13">
        <v>0.33</v>
      </c>
      <c r="G80" s="13">
        <f t="shared" si="11"/>
        <v>21.52</v>
      </c>
      <c r="H80" s="13">
        <f t="shared" si="7"/>
        <v>80.959999999999994</v>
      </c>
      <c r="I80" s="13">
        <f t="shared" si="12"/>
        <v>105.93</v>
      </c>
      <c r="J80" s="13">
        <f t="shared" si="13"/>
        <v>19.07</v>
      </c>
      <c r="K80" s="14">
        <f t="shared" si="6"/>
        <v>125</v>
      </c>
      <c r="L80" s="21">
        <v>115</v>
      </c>
      <c r="M80" s="122">
        <f t="shared" si="14"/>
        <v>1.0900000000000001</v>
      </c>
      <c r="N80" s="239">
        <f>K80/'Приложение № 2 2017'!D71</f>
        <v>0.69</v>
      </c>
    </row>
    <row r="81" spans="1:14" s="8" customFormat="1" x14ac:dyDescent="0.3">
      <c r="A81" s="12" t="s">
        <v>320</v>
      </c>
      <c r="B81" s="37" t="s">
        <v>318</v>
      </c>
      <c r="C81" s="35" t="s">
        <v>391</v>
      </c>
      <c r="D81" s="34" t="s">
        <v>386</v>
      </c>
      <c r="E81" s="13">
        <f t="shared" si="10"/>
        <v>65.22</v>
      </c>
      <c r="F81" s="13">
        <v>0.17</v>
      </c>
      <c r="G81" s="13">
        <f t="shared" si="11"/>
        <v>11.09</v>
      </c>
      <c r="H81" s="13">
        <f t="shared" si="7"/>
        <v>41.72</v>
      </c>
      <c r="I81" s="13">
        <f t="shared" si="12"/>
        <v>55.08</v>
      </c>
      <c r="J81" s="13">
        <f t="shared" si="13"/>
        <v>9.92</v>
      </c>
      <c r="K81" s="14">
        <f t="shared" si="6"/>
        <v>65</v>
      </c>
      <c r="L81" s="21">
        <v>60</v>
      </c>
      <c r="M81" s="122">
        <f t="shared" si="14"/>
        <v>1.08</v>
      </c>
      <c r="N81" s="239">
        <f>K81/'Приложение № 2 2017'!D72</f>
        <v>0.72</v>
      </c>
    </row>
    <row r="82" spans="1:14" s="8" customFormat="1" x14ac:dyDescent="0.3">
      <c r="A82" s="12" t="s">
        <v>321</v>
      </c>
      <c r="B82" s="37" t="s">
        <v>319</v>
      </c>
      <c r="C82" s="35" t="s">
        <v>391</v>
      </c>
      <c r="D82" s="34" t="s">
        <v>386</v>
      </c>
      <c r="E82" s="13">
        <f t="shared" si="10"/>
        <v>65.22</v>
      </c>
      <c r="F82" s="13">
        <v>0.17</v>
      </c>
      <c r="G82" s="13">
        <f t="shared" si="11"/>
        <v>11.09</v>
      </c>
      <c r="H82" s="13">
        <f t="shared" si="7"/>
        <v>41.72</v>
      </c>
      <c r="I82" s="13">
        <f t="shared" si="12"/>
        <v>55.08</v>
      </c>
      <c r="J82" s="13">
        <f t="shared" si="13"/>
        <v>9.92</v>
      </c>
      <c r="K82" s="14">
        <f t="shared" si="6"/>
        <v>65</v>
      </c>
      <c r="L82" s="21">
        <v>60</v>
      </c>
      <c r="M82" s="122">
        <f t="shared" si="14"/>
        <v>1.08</v>
      </c>
      <c r="N82" s="239">
        <f>K82/'Приложение № 2 2017'!D73</f>
        <v>0.72</v>
      </c>
    </row>
    <row r="83" spans="1:14" s="8" customFormat="1" x14ac:dyDescent="0.3">
      <c r="A83" s="12" t="s">
        <v>676</v>
      </c>
      <c r="B83" s="37" t="s">
        <v>780</v>
      </c>
      <c r="C83" s="35" t="s">
        <v>781</v>
      </c>
      <c r="D83" s="34" t="s">
        <v>386</v>
      </c>
      <c r="E83" s="13">
        <f t="shared" si="10"/>
        <v>65.22</v>
      </c>
      <c r="F83" s="13">
        <v>1</v>
      </c>
      <c r="G83" s="13">
        <f t="shared" si="11"/>
        <v>65.22</v>
      </c>
      <c r="H83" s="13">
        <f t="shared" ref="H83:H114" si="15">G83*3.762</f>
        <v>245.36</v>
      </c>
      <c r="I83" s="13">
        <f t="shared" si="12"/>
        <v>322.02999999999997</v>
      </c>
      <c r="J83" s="13">
        <f t="shared" si="13"/>
        <v>57.97</v>
      </c>
      <c r="K83" s="14">
        <f t="shared" ref="K83:K146" si="16">MROUND(L83*1.1,5)</f>
        <v>380</v>
      </c>
      <c r="L83" s="21">
        <v>345</v>
      </c>
      <c r="M83" s="122">
        <f t="shared" si="14"/>
        <v>1.1000000000000001</v>
      </c>
      <c r="N83" s="239">
        <f>K83/'Приложение № 2 2017'!D74</f>
        <v>0.72</v>
      </c>
    </row>
    <row r="84" spans="1:14" s="8" customFormat="1" x14ac:dyDescent="0.3">
      <c r="A84" s="12" t="s">
        <v>678</v>
      </c>
      <c r="B84" s="37" t="s">
        <v>785</v>
      </c>
      <c r="C84" s="35" t="s">
        <v>426</v>
      </c>
      <c r="D84" s="34" t="s">
        <v>386</v>
      </c>
      <c r="E84" s="13">
        <f t="shared" si="10"/>
        <v>65.22</v>
      </c>
      <c r="F84" s="13">
        <v>0.6</v>
      </c>
      <c r="G84" s="13">
        <f t="shared" si="11"/>
        <v>39.130000000000003</v>
      </c>
      <c r="H84" s="13">
        <f t="shared" si="15"/>
        <v>147.21</v>
      </c>
      <c r="I84" s="13">
        <f t="shared" si="12"/>
        <v>194.92</v>
      </c>
      <c r="J84" s="13">
        <f t="shared" si="13"/>
        <v>35.08</v>
      </c>
      <c r="K84" s="14">
        <f t="shared" si="16"/>
        <v>230</v>
      </c>
      <c r="L84" s="21">
        <v>210</v>
      </c>
      <c r="M84" s="122">
        <f t="shared" si="14"/>
        <v>1.1000000000000001</v>
      </c>
      <c r="N84" s="239">
        <f>K84/'Приложение № 2 2017'!D75</f>
        <v>0.73</v>
      </c>
    </row>
    <row r="85" spans="1:14" s="8" customFormat="1" x14ac:dyDescent="0.3">
      <c r="A85" s="12" t="s">
        <v>467</v>
      </c>
      <c r="B85" s="37" t="s">
        <v>731</v>
      </c>
      <c r="C85" s="35" t="s">
        <v>503</v>
      </c>
      <c r="D85" s="34" t="s">
        <v>386</v>
      </c>
      <c r="E85" s="13">
        <f t="shared" si="10"/>
        <v>65.22</v>
      </c>
      <c r="F85" s="13">
        <v>0.75</v>
      </c>
      <c r="G85" s="13">
        <f t="shared" si="11"/>
        <v>48.92</v>
      </c>
      <c r="H85" s="13">
        <f t="shared" si="15"/>
        <v>184.04</v>
      </c>
      <c r="I85" s="13">
        <f t="shared" si="12"/>
        <v>241.53</v>
      </c>
      <c r="J85" s="13">
        <f t="shared" si="13"/>
        <v>43.47</v>
      </c>
      <c r="K85" s="14">
        <f t="shared" si="16"/>
        <v>285</v>
      </c>
      <c r="L85" s="21">
        <v>260</v>
      </c>
      <c r="M85" s="122">
        <f t="shared" si="14"/>
        <v>1.1000000000000001</v>
      </c>
      <c r="N85" s="239">
        <f>K85/'Приложение № 2 2017'!D76</f>
        <v>0.72</v>
      </c>
    </row>
    <row r="86" spans="1:14" s="29" customFormat="1" x14ac:dyDescent="0.3">
      <c r="A86" s="32" t="s">
        <v>681</v>
      </c>
      <c r="B86" s="169" t="s">
        <v>239</v>
      </c>
      <c r="C86" s="170" t="s">
        <v>733</v>
      </c>
      <c r="D86" s="171" t="s">
        <v>386</v>
      </c>
      <c r="E86" s="33">
        <f t="shared" si="10"/>
        <v>65.22</v>
      </c>
      <c r="F86" s="33">
        <v>0.24</v>
      </c>
      <c r="G86" s="33">
        <f t="shared" si="11"/>
        <v>15.65</v>
      </c>
      <c r="H86" s="33">
        <f t="shared" si="15"/>
        <v>58.88</v>
      </c>
      <c r="I86" s="33">
        <f t="shared" si="12"/>
        <v>80.510000000000005</v>
      </c>
      <c r="J86" s="33">
        <f t="shared" si="13"/>
        <v>14.49</v>
      </c>
      <c r="K86" s="14">
        <f t="shared" si="16"/>
        <v>95</v>
      </c>
      <c r="L86" s="172">
        <v>85</v>
      </c>
      <c r="M86" s="122">
        <f t="shared" si="14"/>
        <v>1.1200000000000001</v>
      </c>
      <c r="N86" s="239">
        <f>K86/'Приложение № 2 2017'!D77</f>
        <v>0.76</v>
      </c>
    </row>
    <row r="87" spans="1:14" s="8" customFormat="1" x14ac:dyDescent="0.3">
      <c r="A87" s="12" t="s">
        <v>682</v>
      </c>
      <c r="B87" s="37" t="s">
        <v>690</v>
      </c>
      <c r="C87" s="35" t="s">
        <v>394</v>
      </c>
      <c r="D87" s="34" t="s">
        <v>386</v>
      </c>
      <c r="E87" s="13">
        <f t="shared" si="10"/>
        <v>65.22</v>
      </c>
      <c r="F87" s="13">
        <v>0.2</v>
      </c>
      <c r="G87" s="13">
        <f t="shared" si="11"/>
        <v>13.04</v>
      </c>
      <c r="H87" s="13">
        <f t="shared" si="15"/>
        <v>49.06</v>
      </c>
      <c r="I87" s="13">
        <f t="shared" si="12"/>
        <v>63.56</v>
      </c>
      <c r="J87" s="13">
        <f t="shared" si="13"/>
        <v>11.44</v>
      </c>
      <c r="K87" s="14">
        <f t="shared" si="16"/>
        <v>75</v>
      </c>
      <c r="L87" s="21">
        <v>70</v>
      </c>
      <c r="M87" s="122">
        <f t="shared" si="14"/>
        <v>1.07</v>
      </c>
      <c r="N87" s="239">
        <f>K87/'Приложение № 2 2017'!D78</f>
        <v>0.71</v>
      </c>
    </row>
    <row r="88" spans="1:14" s="8" customFormat="1" x14ac:dyDescent="0.3">
      <c r="A88" s="12" t="s">
        <v>683</v>
      </c>
      <c r="B88" s="37" t="s">
        <v>692</v>
      </c>
      <c r="C88" s="35" t="s">
        <v>693</v>
      </c>
      <c r="D88" s="34" t="s">
        <v>386</v>
      </c>
      <c r="E88" s="13">
        <f t="shared" si="10"/>
        <v>65.22</v>
      </c>
      <c r="F88" s="13">
        <v>0.65</v>
      </c>
      <c r="G88" s="13">
        <f t="shared" si="11"/>
        <v>42.39</v>
      </c>
      <c r="H88" s="13">
        <f t="shared" si="15"/>
        <v>159.47</v>
      </c>
      <c r="I88" s="13">
        <f t="shared" si="12"/>
        <v>211.86</v>
      </c>
      <c r="J88" s="13">
        <f t="shared" si="13"/>
        <v>38.14</v>
      </c>
      <c r="K88" s="14">
        <f t="shared" si="16"/>
        <v>250</v>
      </c>
      <c r="L88" s="21">
        <v>225</v>
      </c>
      <c r="M88" s="122">
        <f t="shared" si="14"/>
        <v>1.1100000000000001</v>
      </c>
      <c r="N88" s="239">
        <f>K88/'Приложение № 2 2017'!D79</f>
        <v>0.74</v>
      </c>
    </row>
    <row r="89" spans="1:14" s="8" customFormat="1" x14ac:dyDescent="0.3">
      <c r="A89" s="12" t="s">
        <v>450</v>
      </c>
      <c r="B89" s="37" t="s">
        <v>735</v>
      </c>
      <c r="C89" s="35" t="s">
        <v>736</v>
      </c>
      <c r="D89" s="34" t="s">
        <v>386</v>
      </c>
      <c r="E89" s="13">
        <f t="shared" si="10"/>
        <v>65.22</v>
      </c>
      <c r="F89" s="13">
        <v>0.7</v>
      </c>
      <c r="G89" s="13">
        <f t="shared" si="11"/>
        <v>45.65</v>
      </c>
      <c r="H89" s="13">
        <f t="shared" si="15"/>
        <v>171.74</v>
      </c>
      <c r="I89" s="13">
        <f t="shared" si="12"/>
        <v>228.81</v>
      </c>
      <c r="J89" s="13">
        <f t="shared" si="13"/>
        <v>41.19</v>
      </c>
      <c r="K89" s="14">
        <f t="shared" si="16"/>
        <v>270</v>
      </c>
      <c r="L89" s="21">
        <v>245</v>
      </c>
      <c r="M89" s="122">
        <f t="shared" si="14"/>
        <v>1.1000000000000001</v>
      </c>
      <c r="N89" s="239">
        <f>K89/'Приложение № 2 2017'!D80</f>
        <v>0.74</v>
      </c>
    </row>
    <row r="90" spans="1:14" s="8" customFormat="1" x14ac:dyDescent="0.3">
      <c r="A90" s="12" t="s">
        <v>454</v>
      </c>
      <c r="B90" s="37" t="s">
        <v>787</v>
      </c>
      <c r="C90" s="35" t="s">
        <v>391</v>
      </c>
      <c r="D90" s="34" t="s">
        <v>386</v>
      </c>
      <c r="E90" s="13">
        <f t="shared" si="10"/>
        <v>65.22</v>
      </c>
      <c r="F90" s="13">
        <v>0.35</v>
      </c>
      <c r="G90" s="13">
        <f t="shared" si="11"/>
        <v>22.83</v>
      </c>
      <c r="H90" s="13">
        <f t="shared" si="15"/>
        <v>85.89</v>
      </c>
      <c r="I90" s="13">
        <f t="shared" si="12"/>
        <v>110.17</v>
      </c>
      <c r="J90" s="13">
        <f t="shared" si="13"/>
        <v>19.829999999999998</v>
      </c>
      <c r="K90" s="14">
        <f t="shared" si="16"/>
        <v>130</v>
      </c>
      <c r="L90" s="21">
        <v>120</v>
      </c>
      <c r="M90" s="122">
        <f t="shared" si="14"/>
        <v>1.08</v>
      </c>
      <c r="N90" s="239">
        <f>K90/'Приложение № 2 2017'!D81</f>
        <v>0.7</v>
      </c>
    </row>
    <row r="91" spans="1:14" s="8" customFormat="1" x14ac:dyDescent="0.3">
      <c r="A91" s="12" t="s">
        <v>684</v>
      </c>
      <c r="B91" s="37" t="s">
        <v>789</v>
      </c>
      <c r="C91" s="35" t="s">
        <v>391</v>
      </c>
      <c r="D91" s="34" t="s">
        <v>386</v>
      </c>
      <c r="E91" s="13">
        <f t="shared" si="10"/>
        <v>65.22</v>
      </c>
      <c r="F91" s="13">
        <v>0.35</v>
      </c>
      <c r="G91" s="13">
        <f t="shared" si="11"/>
        <v>22.83</v>
      </c>
      <c r="H91" s="13">
        <f t="shared" si="15"/>
        <v>85.89</v>
      </c>
      <c r="I91" s="13">
        <f t="shared" si="12"/>
        <v>110.17</v>
      </c>
      <c r="J91" s="13">
        <f t="shared" si="13"/>
        <v>19.829999999999998</v>
      </c>
      <c r="K91" s="14">
        <f t="shared" si="16"/>
        <v>130</v>
      </c>
      <c r="L91" s="21">
        <v>120</v>
      </c>
      <c r="M91" s="122">
        <f t="shared" si="14"/>
        <v>1.08</v>
      </c>
      <c r="N91" s="239">
        <f>K91/'Приложение № 2 2017'!D82</f>
        <v>0.7</v>
      </c>
    </row>
    <row r="92" spans="1:14" s="29" customFormat="1" ht="27.6" x14ac:dyDescent="0.3">
      <c r="A92" s="32" t="s">
        <v>405</v>
      </c>
      <c r="B92" s="173" t="str">
        <f>'Приложение № 2 2017'!B83</f>
        <v>Замена водяного регулятора КГИ-56, ПГ-6 и прочих типов, в т.ч. импортного оборудования</v>
      </c>
      <c r="C92" s="170" t="s">
        <v>394</v>
      </c>
      <c r="D92" s="171" t="s">
        <v>386</v>
      </c>
      <c r="E92" s="33">
        <f t="shared" si="10"/>
        <v>65.22</v>
      </c>
      <c r="F92" s="33">
        <v>2</v>
      </c>
      <c r="G92" s="33">
        <f t="shared" si="11"/>
        <v>130.44</v>
      </c>
      <c r="H92" s="33">
        <f t="shared" si="15"/>
        <v>490.72</v>
      </c>
      <c r="I92" s="33">
        <f t="shared" si="12"/>
        <v>648.30999999999995</v>
      </c>
      <c r="J92" s="33">
        <f t="shared" si="13"/>
        <v>116.69</v>
      </c>
      <c r="K92" s="14">
        <f t="shared" si="16"/>
        <v>765</v>
      </c>
      <c r="L92" s="172">
        <v>695</v>
      </c>
      <c r="M92" s="122">
        <f t="shared" si="14"/>
        <v>1.1000000000000001</v>
      </c>
      <c r="N92" s="239">
        <f>K92/'Приложение № 2 2017'!D83</f>
        <v>0.73</v>
      </c>
    </row>
    <row r="93" spans="1:14" s="29" customFormat="1" ht="27.6" x14ac:dyDescent="0.3">
      <c r="A93" s="32" t="s">
        <v>685</v>
      </c>
      <c r="B93" s="173" t="str">
        <f>'Приложение № 2 2017'!B84</f>
        <v>Снятие водяного регулятора КГИ-56, ПГ-6  и прочих типов, в т.ч.  импортного оборудования</v>
      </c>
      <c r="C93" s="170" t="s">
        <v>391</v>
      </c>
      <c r="D93" s="171" t="s">
        <v>386</v>
      </c>
      <c r="E93" s="33">
        <f t="shared" si="10"/>
        <v>65.22</v>
      </c>
      <c r="F93" s="33">
        <v>1</v>
      </c>
      <c r="G93" s="33">
        <f t="shared" si="11"/>
        <v>65.22</v>
      </c>
      <c r="H93" s="33">
        <f t="shared" si="15"/>
        <v>245.36</v>
      </c>
      <c r="I93" s="33">
        <f t="shared" si="12"/>
        <v>322.02999999999997</v>
      </c>
      <c r="J93" s="33">
        <f t="shared" si="13"/>
        <v>57.97</v>
      </c>
      <c r="K93" s="14">
        <f t="shared" si="16"/>
        <v>380</v>
      </c>
      <c r="L93" s="172">
        <v>345</v>
      </c>
      <c r="M93" s="122">
        <f t="shared" si="14"/>
        <v>1.1000000000000001</v>
      </c>
      <c r="N93" s="239">
        <f>K93/'Приложение № 2 2017'!D84</f>
        <v>0.72</v>
      </c>
    </row>
    <row r="94" spans="1:14" s="29" customFormat="1" ht="27.6" x14ac:dyDescent="0.3">
      <c r="A94" s="32" t="s">
        <v>457</v>
      </c>
      <c r="B94" s="173" t="str">
        <f>'Приложение № 2 2017'!B85</f>
        <v>Установка водяного регулятора КГИ-56, ПГ-6  и прочих типов, в т.ч. импортного  оборудования</v>
      </c>
      <c r="C94" s="170" t="s">
        <v>391</v>
      </c>
      <c r="D94" s="171" t="s">
        <v>386</v>
      </c>
      <c r="E94" s="33">
        <f t="shared" si="10"/>
        <v>65.22</v>
      </c>
      <c r="F94" s="33">
        <v>1</v>
      </c>
      <c r="G94" s="33">
        <f t="shared" si="11"/>
        <v>65.22</v>
      </c>
      <c r="H94" s="33">
        <f t="shared" si="15"/>
        <v>245.36</v>
      </c>
      <c r="I94" s="33">
        <f t="shared" si="12"/>
        <v>322.02999999999997</v>
      </c>
      <c r="J94" s="33">
        <f t="shared" si="13"/>
        <v>57.97</v>
      </c>
      <c r="K94" s="14">
        <f t="shared" si="16"/>
        <v>380</v>
      </c>
      <c r="L94" s="172">
        <v>345</v>
      </c>
      <c r="M94" s="122">
        <f t="shared" si="14"/>
        <v>1.1000000000000001</v>
      </c>
      <c r="N94" s="239">
        <f>K94/'Приложение № 2 2017'!D85</f>
        <v>0.72</v>
      </c>
    </row>
    <row r="95" spans="1:14" s="29" customFormat="1" ht="27.6" x14ac:dyDescent="0.3">
      <c r="A95" s="32" t="s">
        <v>726</v>
      </c>
      <c r="B95" s="173" t="str">
        <f>'Приложение № 2 2017'!B86</f>
        <v>Замена теплообменника КГИ-56 и прочих типов, в т.ч.  импортного оборудования</v>
      </c>
      <c r="C95" s="170" t="s">
        <v>795</v>
      </c>
      <c r="D95" s="171" t="s">
        <v>386</v>
      </c>
      <c r="E95" s="33">
        <f t="shared" si="10"/>
        <v>65.22</v>
      </c>
      <c r="F95" s="33">
        <v>1.2</v>
      </c>
      <c r="G95" s="33">
        <f t="shared" si="11"/>
        <v>78.260000000000005</v>
      </c>
      <c r="H95" s="33">
        <f t="shared" si="15"/>
        <v>294.41000000000003</v>
      </c>
      <c r="I95" s="33">
        <f t="shared" si="12"/>
        <v>385.59</v>
      </c>
      <c r="J95" s="33">
        <f t="shared" si="13"/>
        <v>69.41</v>
      </c>
      <c r="K95" s="14">
        <f t="shared" si="16"/>
        <v>455</v>
      </c>
      <c r="L95" s="172">
        <v>415</v>
      </c>
      <c r="M95" s="122">
        <f t="shared" si="14"/>
        <v>1.1000000000000001</v>
      </c>
      <c r="N95" s="239">
        <f>K95/'Приложение № 2 2017'!D86</f>
        <v>0.72</v>
      </c>
    </row>
    <row r="96" spans="1:14" s="29" customFormat="1" ht="27.6" x14ac:dyDescent="0.3">
      <c r="A96" s="32" t="s">
        <v>759</v>
      </c>
      <c r="B96" s="173" t="str">
        <f>'Приложение № 2 2017'!B87</f>
        <v>Снятие теплообменника КГИ-56 и прочих типов, в т.ч.  импортного оборудования</v>
      </c>
      <c r="C96" s="170" t="s">
        <v>391</v>
      </c>
      <c r="D96" s="171" t="s">
        <v>386</v>
      </c>
      <c r="E96" s="33">
        <f t="shared" si="10"/>
        <v>65.22</v>
      </c>
      <c r="F96" s="33">
        <v>0.5</v>
      </c>
      <c r="G96" s="33">
        <f t="shared" si="11"/>
        <v>32.61</v>
      </c>
      <c r="H96" s="33">
        <f t="shared" si="15"/>
        <v>122.68</v>
      </c>
      <c r="I96" s="33">
        <f t="shared" si="12"/>
        <v>165.25</v>
      </c>
      <c r="J96" s="33">
        <f t="shared" si="13"/>
        <v>29.75</v>
      </c>
      <c r="K96" s="14">
        <f t="shared" si="16"/>
        <v>195</v>
      </c>
      <c r="L96" s="172">
        <v>175</v>
      </c>
      <c r="M96" s="122">
        <f t="shared" si="14"/>
        <v>1.1100000000000001</v>
      </c>
      <c r="N96" s="239">
        <f>K96/'Приложение № 2 2017'!D87</f>
        <v>0.75</v>
      </c>
    </row>
    <row r="97" spans="1:14" s="29" customFormat="1" ht="27.6" x14ac:dyDescent="0.3">
      <c r="A97" s="32" t="s">
        <v>761</v>
      </c>
      <c r="B97" s="173" t="str">
        <f>'Приложение № 2 2017'!B88</f>
        <v>Установка теплообменника КГИ-56 и прочих типов, в т.ч.  импортного оборудования</v>
      </c>
      <c r="C97" s="170" t="s">
        <v>391</v>
      </c>
      <c r="D97" s="171" t="s">
        <v>386</v>
      </c>
      <c r="E97" s="33">
        <f t="shared" ref="E97:E133" si="17">$E$15</f>
        <v>65.22</v>
      </c>
      <c r="F97" s="33">
        <v>0.7</v>
      </c>
      <c r="G97" s="33">
        <f t="shared" ref="G97:G128" si="18">E97*F97</f>
        <v>45.65</v>
      </c>
      <c r="H97" s="33">
        <f t="shared" si="15"/>
        <v>171.74</v>
      </c>
      <c r="I97" s="33">
        <f t="shared" ref="I97:I128" si="19">K97-J97</f>
        <v>228.81</v>
      </c>
      <c r="J97" s="33">
        <f t="shared" ref="J97:J128" si="20">K97/1.18*0.18</f>
        <v>41.19</v>
      </c>
      <c r="K97" s="14">
        <f t="shared" si="16"/>
        <v>270</v>
      </c>
      <c r="L97" s="172">
        <v>245</v>
      </c>
      <c r="M97" s="122">
        <f t="shared" ref="M97:M128" si="21">K97/L97</f>
        <v>1.1000000000000001</v>
      </c>
      <c r="N97" s="239">
        <f>K97/'Приложение № 2 2017'!D88</f>
        <v>0.74</v>
      </c>
    </row>
    <row r="98" spans="1:14" s="8" customFormat="1" x14ac:dyDescent="0.3">
      <c r="A98" s="12" t="s">
        <v>763</v>
      </c>
      <c r="B98" s="37" t="s">
        <v>796</v>
      </c>
      <c r="C98" s="35" t="s">
        <v>391</v>
      </c>
      <c r="D98" s="34" t="s">
        <v>386</v>
      </c>
      <c r="E98" s="13">
        <f t="shared" si="17"/>
        <v>65.22</v>
      </c>
      <c r="F98" s="13">
        <v>1</v>
      </c>
      <c r="G98" s="13">
        <f t="shared" si="18"/>
        <v>65.22</v>
      </c>
      <c r="H98" s="13">
        <f t="shared" si="15"/>
        <v>245.36</v>
      </c>
      <c r="I98" s="13">
        <f t="shared" si="19"/>
        <v>322.02999999999997</v>
      </c>
      <c r="J98" s="13">
        <f t="shared" si="20"/>
        <v>57.97</v>
      </c>
      <c r="K98" s="14">
        <f t="shared" si="16"/>
        <v>380</v>
      </c>
      <c r="L98" s="21">
        <v>345</v>
      </c>
      <c r="M98" s="122">
        <f t="shared" si="21"/>
        <v>1.1000000000000001</v>
      </c>
      <c r="N98" s="239">
        <f>K98/'Приложение № 2 2017'!D89</f>
        <v>0.72</v>
      </c>
    </row>
    <row r="99" spans="1:14" s="8" customFormat="1" x14ac:dyDescent="0.3">
      <c r="A99" s="12" t="s">
        <v>765</v>
      </c>
      <c r="B99" s="37" t="s">
        <v>342</v>
      </c>
      <c r="C99" s="35" t="s">
        <v>391</v>
      </c>
      <c r="D99" s="34" t="s">
        <v>386</v>
      </c>
      <c r="E99" s="13">
        <f t="shared" si="17"/>
        <v>65.22</v>
      </c>
      <c r="F99" s="13">
        <v>0.4</v>
      </c>
      <c r="G99" s="13">
        <f t="shared" si="18"/>
        <v>26.09</v>
      </c>
      <c r="H99" s="13">
        <f t="shared" si="15"/>
        <v>98.15</v>
      </c>
      <c r="I99" s="13">
        <f t="shared" si="19"/>
        <v>131.36000000000001</v>
      </c>
      <c r="J99" s="13">
        <f t="shared" si="20"/>
        <v>23.64</v>
      </c>
      <c r="K99" s="14">
        <f t="shared" si="16"/>
        <v>155</v>
      </c>
      <c r="L99" s="21">
        <v>140</v>
      </c>
      <c r="M99" s="122">
        <f t="shared" si="21"/>
        <v>1.1100000000000001</v>
      </c>
      <c r="N99" s="239">
        <f>K99/'Приложение № 2 2017'!D90</f>
        <v>0.74</v>
      </c>
    </row>
    <row r="100" spans="1:14" s="8" customFormat="1" x14ac:dyDescent="0.3">
      <c r="A100" s="12" t="s">
        <v>768</v>
      </c>
      <c r="B100" s="37" t="s">
        <v>698</v>
      </c>
      <c r="C100" s="35" t="s">
        <v>391</v>
      </c>
      <c r="D100" s="34" t="s">
        <v>386</v>
      </c>
      <c r="E100" s="13">
        <f t="shared" si="17"/>
        <v>65.22</v>
      </c>
      <c r="F100" s="13">
        <v>0.6</v>
      </c>
      <c r="G100" s="13">
        <f t="shared" si="18"/>
        <v>39.130000000000003</v>
      </c>
      <c r="H100" s="13">
        <f t="shared" si="15"/>
        <v>147.21</v>
      </c>
      <c r="I100" s="13">
        <f t="shared" si="19"/>
        <v>194.92</v>
      </c>
      <c r="J100" s="13">
        <f t="shared" si="20"/>
        <v>35.08</v>
      </c>
      <c r="K100" s="14">
        <f t="shared" si="16"/>
        <v>230</v>
      </c>
      <c r="L100" s="21">
        <v>210</v>
      </c>
      <c r="M100" s="122">
        <f t="shared" si="21"/>
        <v>1.1000000000000001</v>
      </c>
      <c r="N100" s="239">
        <f>K100/'Приложение № 2 2017'!D91</f>
        <v>0.73</v>
      </c>
    </row>
    <row r="101" spans="1:14" s="8" customFormat="1" x14ac:dyDescent="0.3">
      <c r="A101" s="12" t="s">
        <v>770</v>
      </c>
      <c r="B101" s="37" t="s">
        <v>798</v>
      </c>
      <c r="C101" s="35" t="s">
        <v>417</v>
      </c>
      <c r="D101" s="34" t="s">
        <v>386</v>
      </c>
      <c r="E101" s="13">
        <f t="shared" si="17"/>
        <v>65.22</v>
      </c>
      <c r="F101" s="13">
        <v>0.54</v>
      </c>
      <c r="G101" s="13">
        <f t="shared" si="18"/>
        <v>35.22</v>
      </c>
      <c r="H101" s="13">
        <f t="shared" si="15"/>
        <v>132.5</v>
      </c>
      <c r="I101" s="13">
        <f t="shared" si="19"/>
        <v>177.97</v>
      </c>
      <c r="J101" s="13">
        <f t="shared" si="20"/>
        <v>32.03</v>
      </c>
      <c r="K101" s="14">
        <f t="shared" si="16"/>
        <v>210</v>
      </c>
      <c r="L101" s="21">
        <v>190</v>
      </c>
      <c r="M101" s="122">
        <f t="shared" si="21"/>
        <v>1.1100000000000001</v>
      </c>
      <c r="N101" s="239">
        <f>K101/'Приложение № 2 2017'!D92</f>
        <v>0.74</v>
      </c>
    </row>
    <row r="102" spans="1:14" s="8" customFormat="1" x14ac:dyDescent="0.3">
      <c r="A102" s="12" t="s">
        <v>728</v>
      </c>
      <c r="B102" s="37" t="s">
        <v>739</v>
      </c>
      <c r="C102" s="35" t="s">
        <v>419</v>
      </c>
      <c r="D102" s="34" t="s">
        <v>386</v>
      </c>
      <c r="E102" s="13">
        <f t="shared" si="17"/>
        <v>65.22</v>
      </c>
      <c r="F102" s="13">
        <v>0.5</v>
      </c>
      <c r="G102" s="13">
        <f t="shared" si="18"/>
        <v>32.61</v>
      </c>
      <c r="H102" s="13">
        <f t="shared" si="15"/>
        <v>122.68</v>
      </c>
      <c r="I102" s="13">
        <f t="shared" si="19"/>
        <v>165.25</v>
      </c>
      <c r="J102" s="13">
        <f t="shared" si="20"/>
        <v>29.75</v>
      </c>
      <c r="K102" s="14">
        <f t="shared" si="16"/>
        <v>195</v>
      </c>
      <c r="L102" s="21">
        <v>175</v>
      </c>
      <c r="M102" s="122">
        <f t="shared" si="21"/>
        <v>1.1100000000000001</v>
      </c>
      <c r="N102" s="239">
        <f>K102/'Приложение № 2 2017'!D93</f>
        <v>0.75</v>
      </c>
    </row>
    <row r="103" spans="1:14" s="8" customFormat="1" x14ac:dyDescent="0.3">
      <c r="A103" s="12" t="s">
        <v>772</v>
      </c>
      <c r="B103" s="37" t="s">
        <v>740</v>
      </c>
      <c r="C103" s="35" t="s">
        <v>391</v>
      </c>
      <c r="D103" s="34" t="s">
        <v>386</v>
      </c>
      <c r="E103" s="13">
        <f t="shared" si="17"/>
        <v>65.22</v>
      </c>
      <c r="F103" s="13">
        <v>0.67</v>
      </c>
      <c r="G103" s="13">
        <f t="shared" si="18"/>
        <v>43.7</v>
      </c>
      <c r="H103" s="13">
        <f t="shared" si="15"/>
        <v>164.4</v>
      </c>
      <c r="I103" s="13">
        <f t="shared" si="19"/>
        <v>220.34</v>
      </c>
      <c r="J103" s="13">
        <f t="shared" si="20"/>
        <v>39.659999999999997</v>
      </c>
      <c r="K103" s="14">
        <f t="shared" si="16"/>
        <v>260</v>
      </c>
      <c r="L103" s="21">
        <v>235</v>
      </c>
      <c r="M103" s="122">
        <f t="shared" si="21"/>
        <v>1.1100000000000001</v>
      </c>
      <c r="N103" s="239">
        <f>K103/'Приложение № 2 2017'!D94</f>
        <v>0.74</v>
      </c>
    </row>
    <row r="104" spans="1:14" s="8" customFormat="1" x14ac:dyDescent="0.3">
      <c r="A104" s="12" t="s">
        <v>774</v>
      </c>
      <c r="B104" s="37" t="s">
        <v>799</v>
      </c>
      <c r="C104" s="35" t="s">
        <v>391</v>
      </c>
      <c r="D104" s="34" t="s">
        <v>386</v>
      </c>
      <c r="E104" s="13">
        <f t="shared" si="17"/>
        <v>65.22</v>
      </c>
      <c r="F104" s="13">
        <v>0.5</v>
      </c>
      <c r="G104" s="13">
        <f t="shared" si="18"/>
        <v>32.61</v>
      </c>
      <c r="H104" s="13">
        <f t="shared" si="15"/>
        <v>122.68</v>
      </c>
      <c r="I104" s="13">
        <f t="shared" si="19"/>
        <v>165.25</v>
      </c>
      <c r="J104" s="13">
        <f t="shared" si="20"/>
        <v>29.75</v>
      </c>
      <c r="K104" s="14">
        <f t="shared" si="16"/>
        <v>195</v>
      </c>
      <c r="L104" s="21">
        <v>175</v>
      </c>
      <c r="M104" s="122">
        <f t="shared" si="21"/>
        <v>1.1100000000000001</v>
      </c>
      <c r="N104" s="239">
        <f>K104/'Приложение № 2 2017'!D95</f>
        <v>0.75</v>
      </c>
    </row>
    <row r="105" spans="1:14" s="8" customFormat="1" x14ac:dyDescent="0.3">
      <c r="A105" s="12" t="s">
        <v>776</v>
      </c>
      <c r="B105" s="37" t="s">
        <v>742</v>
      </c>
      <c r="C105" s="35" t="s">
        <v>743</v>
      </c>
      <c r="D105" s="34" t="s">
        <v>386</v>
      </c>
      <c r="E105" s="13">
        <f t="shared" si="17"/>
        <v>65.22</v>
      </c>
      <c r="F105" s="13">
        <v>0.51</v>
      </c>
      <c r="G105" s="13">
        <f t="shared" si="18"/>
        <v>33.26</v>
      </c>
      <c r="H105" s="13">
        <f t="shared" si="15"/>
        <v>125.12</v>
      </c>
      <c r="I105" s="13">
        <f t="shared" si="19"/>
        <v>165.25</v>
      </c>
      <c r="J105" s="13">
        <f t="shared" si="20"/>
        <v>29.75</v>
      </c>
      <c r="K105" s="14">
        <f t="shared" si="16"/>
        <v>195</v>
      </c>
      <c r="L105" s="21">
        <v>175</v>
      </c>
      <c r="M105" s="122">
        <f t="shared" si="21"/>
        <v>1.1100000000000001</v>
      </c>
      <c r="N105" s="239">
        <f>K105/'Приложение № 2 2017'!D96</f>
        <v>0.74</v>
      </c>
    </row>
    <row r="106" spans="1:14" s="8" customFormat="1" x14ac:dyDescent="0.3">
      <c r="A106" s="12" t="s">
        <v>777</v>
      </c>
      <c r="B106" s="37" t="s">
        <v>744</v>
      </c>
      <c r="C106" s="35" t="s">
        <v>745</v>
      </c>
      <c r="D106" s="34" t="s">
        <v>386</v>
      </c>
      <c r="E106" s="13">
        <f t="shared" si="17"/>
        <v>65.22</v>
      </c>
      <c r="F106" s="13">
        <v>0.33</v>
      </c>
      <c r="G106" s="13">
        <f t="shared" si="18"/>
        <v>21.52</v>
      </c>
      <c r="H106" s="13">
        <f t="shared" si="15"/>
        <v>80.959999999999994</v>
      </c>
      <c r="I106" s="13">
        <f t="shared" si="19"/>
        <v>105.93</v>
      </c>
      <c r="J106" s="13">
        <f t="shared" si="20"/>
        <v>19.07</v>
      </c>
      <c r="K106" s="14">
        <f t="shared" si="16"/>
        <v>125</v>
      </c>
      <c r="L106" s="21">
        <v>115</v>
      </c>
      <c r="M106" s="122">
        <f t="shared" si="21"/>
        <v>1.0900000000000001</v>
      </c>
      <c r="N106" s="239">
        <f>K106/'Приложение № 2 2017'!D97</f>
        <v>0.71</v>
      </c>
    </row>
    <row r="107" spans="1:14" s="8" customFormat="1" x14ac:dyDescent="0.3">
      <c r="A107" s="12" t="s">
        <v>687</v>
      </c>
      <c r="B107" s="37" t="s">
        <v>800</v>
      </c>
      <c r="C107" s="35" t="s">
        <v>422</v>
      </c>
      <c r="D107" s="34" t="s">
        <v>386</v>
      </c>
      <c r="E107" s="13">
        <f t="shared" si="17"/>
        <v>65.22</v>
      </c>
      <c r="F107" s="13">
        <v>0.5</v>
      </c>
      <c r="G107" s="13">
        <f t="shared" si="18"/>
        <v>32.61</v>
      </c>
      <c r="H107" s="13">
        <f t="shared" si="15"/>
        <v>122.68</v>
      </c>
      <c r="I107" s="13">
        <f t="shared" si="19"/>
        <v>165.25</v>
      </c>
      <c r="J107" s="13">
        <f t="shared" si="20"/>
        <v>29.75</v>
      </c>
      <c r="K107" s="14">
        <f t="shared" si="16"/>
        <v>195</v>
      </c>
      <c r="L107" s="21">
        <v>175</v>
      </c>
      <c r="M107" s="122">
        <f t="shared" si="21"/>
        <v>1.1100000000000001</v>
      </c>
      <c r="N107" s="239">
        <f>K107/'Приложение № 2 2017'!D98</f>
        <v>0.75</v>
      </c>
    </row>
    <row r="108" spans="1:14" s="8" customFormat="1" x14ac:dyDescent="0.3">
      <c r="A108" s="12" t="s">
        <v>778</v>
      </c>
      <c r="B108" s="37" t="s">
        <v>701</v>
      </c>
      <c r="C108" s="35" t="s">
        <v>391</v>
      </c>
      <c r="D108" s="34" t="s">
        <v>386</v>
      </c>
      <c r="E108" s="13">
        <f t="shared" si="17"/>
        <v>65.22</v>
      </c>
      <c r="F108" s="13">
        <v>0.33</v>
      </c>
      <c r="G108" s="13">
        <f t="shared" si="18"/>
        <v>21.52</v>
      </c>
      <c r="H108" s="13">
        <f t="shared" si="15"/>
        <v>80.959999999999994</v>
      </c>
      <c r="I108" s="13">
        <f t="shared" si="19"/>
        <v>105.93</v>
      </c>
      <c r="J108" s="13">
        <f t="shared" si="20"/>
        <v>19.07</v>
      </c>
      <c r="K108" s="14">
        <f t="shared" si="16"/>
        <v>125</v>
      </c>
      <c r="L108" s="21">
        <v>115</v>
      </c>
      <c r="M108" s="122">
        <f t="shared" si="21"/>
        <v>1.0900000000000001</v>
      </c>
      <c r="N108" s="239">
        <f>K108/'Приложение № 2 2017'!D99</f>
        <v>0.71</v>
      </c>
    </row>
    <row r="109" spans="1:14" s="8" customFormat="1" x14ac:dyDescent="0.3">
      <c r="A109" s="12" t="s">
        <v>688</v>
      </c>
      <c r="B109" s="37" t="s">
        <v>746</v>
      </c>
      <c r="C109" s="35" t="s">
        <v>391</v>
      </c>
      <c r="D109" s="34" t="s">
        <v>386</v>
      </c>
      <c r="E109" s="13">
        <f t="shared" si="17"/>
        <v>65.22</v>
      </c>
      <c r="F109" s="13">
        <v>1</v>
      </c>
      <c r="G109" s="13">
        <f t="shared" si="18"/>
        <v>65.22</v>
      </c>
      <c r="H109" s="13">
        <f t="shared" si="15"/>
        <v>245.36</v>
      </c>
      <c r="I109" s="13">
        <f t="shared" si="19"/>
        <v>322.02999999999997</v>
      </c>
      <c r="J109" s="13">
        <f t="shared" si="20"/>
        <v>57.97</v>
      </c>
      <c r="K109" s="14">
        <f t="shared" si="16"/>
        <v>380</v>
      </c>
      <c r="L109" s="21">
        <v>345</v>
      </c>
      <c r="M109" s="122">
        <f t="shared" si="21"/>
        <v>1.1000000000000001</v>
      </c>
      <c r="N109" s="239">
        <f>K109/'Приложение № 2 2017'!D100</f>
        <v>0.72</v>
      </c>
    </row>
    <row r="110" spans="1:14" s="8" customFormat="1" x14ac:dyDescent="0.3">
      <c r="A110" s="12" t="s">
        <v>779</v>
      </c>
      <c r="B110" s="37" t="s">
        <v>703</v>
      </c>
      <c r="C110" s="35" t="s">
        <v>453</v>
      </c>
      <c r="D110" s="34" t="s">
        <v>386</v>
      </c>
      <c r="E110" s="13">
        <f t="shared" si="17"/>
        <v>65.22</v>
      </c>
      <c r="F110" s="13">
        <v>0.25</v>
      </c>
      <c r="G110" s="13">
        <f t="shared" si="18"/>
        <v>16.309999999999999</v>
      </c>
      <c r="H110" s="13">
        <f t="shared" si="15"/>
        <v>61.36</v>
      </c>
      <c r="I110" s="13">
        <f t="shared" si="19"/>
        <v>80.510000000000005</v>
      </c>
      <c r="J110" s="13">
        <f t="shared" si="20"/>
        <v>14.49</v>
      </c>
      <c r="K110" s="14">
        <f t="shared" si="16"/>
        <v>95</v>
      </c>
      <c r="L110" s="21">
        <v>85</v>
      </c>
      <c r="M110" s="122">
        <f t="shared" si="21"/>
        <v>1.1200000000000001</v>
      </c>
      <c r="N110" s="239">
        <f>K110/'Приложение № 2 2017'!D101</f>
        <v>0.73</v>
      </c>
    </row>
    <row r="111" spans="1:14" s="8" customFormat="1" x14ac:dyDescent="0.3">
      <c r="A111" s="12" t="s">
        <v>782</v>
      </c>
      <c r="B111" s="37" t="s">
        <v>803</v>
      </c>
      <c r="C111" s="35" t="s">
        <v>781</v>
      </c>
      <c r="D111" s="34" t="s">
        <v>386</v>
      </c>
      <c r="E111" s="13">
        <f t="shared" si="17"/>
        <v>65.22</v>
      </c>
      <c r="F111" s="13">
        <v>0.63</v>
      </c>
      <c r="G111" s="13">
        <f t="shared" si="18"/>
        <v>41.09</v>
      </c>
      <c r="H111" s="13">
        <f t="shared" si="15"/>
        <v>154.58000000000001</v>
      </c>
      <c r="I111" s="13">
        <f t="shared" si="19"/>
        <v>203.39</v>
      </c>
      <c r="J111" s="13">
        <f t="shared" si="20"/>
        <v>36.61</v>
      </c>
      <c r="K111" s="14">
        <f t="shared" si="16"/>
        <v>240</v>
      </c>
      <c r="L111" s="21">
        <v>220</v>
      </c>
      <c r="M111" s="122">
        <f t="shared" si="21"/>
        <v>1.0900000000000001</v>
      </c>
      <c r="N111" s="239">
        <f>K111/'Приложение № 2 2017'!D102</f>
        <v>0.73</v>
      </c>
    </row>
    <row r="112" spans="1:14" s="8" customFormat="1" x14ac:dyDescent="0.3">
      <c r="A112" s="12" t="s">
        <v>783</v>
      </c>
      <c r="B112" s="37" t="s">
        <v>261</v>
      </c>
      <c r="C112" s="35" t="s">
        <v>391</v>
      </c>
      <c r="D112" s="34" t="s">
        <v>386</v>
      </c>
      <c r="E112" s="13">
        <f t="shared" si="17"/>
        <v>65.22</v>
      </c>
      <c r="F112" s="13">
        <v>1</v>
      </c>
      <c r="G112" s="13">
        <f t="shared" si="18"/>
        <v>65.22</v>
      </c>
      <c r="H112" s="13">
        <f t="shared" si="15"/>
        <v>245.36</v>
      </c>
      <c r="I112" s="13">
        <f t="shared" si="19"/>
        <v>322.02999999999997</v>
      </c>
      <c r="J112" s="13">
        <f t="shared" si="20"/>
        <v>57.97</v>
      </c>
      <c r="K112" s="14">
        <f t="shared" si="16"/>
        <v>380</v>
      </c>
      <c r="L112" s="21">
        <v>345</v>
      </c>
      <c r="M112" s="122">
        <f t="shared" si="21"/>
        <v>1.1000000000000001</v>
      </c>
      <c r="N112" s="239">
        <f>K112/'Приложение № 2 2017'!D103</f>
        <v>0.72</v>
      </c>
    </row>
    <row r="113" spans="1:14" s="8" customFormat="1" x14ac:dyDescent="0.3">
      <c r="A113" s="12" t="s">
        <v>784</v>
      </c>
      <c r="B113" s="37" t="s">
        <v>749</v>
      </c>
      <c r="C113" s="35" t="s">
        <v>391</v>
      </c>
      <c r="D113" s="34" t="s">
        <v>386</v>
      </c>
      <c r="E113" s="13">
        <f t="shared" si="17"/>
        <v>65.22</v>
      </c>
      <c r="F113" s="13">
        <v>0.52</v>
      </c>
      <c r="G113" s="13">
        <f t="shared" si="18"/>
        <v>33.909999999999997</v>
      </c>
      <c r="H113" s="13">
        <f t="shared" si="15"/>
        <v>127.57</v>
      </c>
      <c r="I113" s="13">
        <f t="shared" si="19"/>
        <v>169.49</v>
      </c>
      <c r="J113" s="13">
        <f t="shared" si="20"/>
        <v>30.51</v>
      </c>
      <c r="K113" s="14">
        <f t="shared" si="16"/>
        <v>200</v>
      </c>
      <c r="L113" s="21">
        <v>180</v>
      </c>
      <c r="M113" s="122">
        <f t="shared" si="21"/>
        <v>1.1100000000000001</v>
      </c>
      <c r="N113" s="239">
        <f>K113/'Приложение № 2 2017'!D104</f>
        <v>0.73</v>
      </c>
    </row>
    <row r="114" spans="1:14" s="8" customFormat="1" x14ac:dyDescent="0.3">
      <c r="A114" s="12" t="s">
        <v>730</v>
      </c>
      <c r="B114" s="37" t="s">
        <v>705</v>
      </c>
      <c r="C114" s="35" t="s">
        <v>391</v>
      </c>
      <c r="D114" s="34" t="s">
        <v>386</v>
      </c>
      <c r="E114" s="13">
        <f t="shared" si="17"/>
        <v>65.22</v>
      </c>
      <c r="F114" s="13">
        <v>0.32</v>
      </c>
      <c r="G114" s="13">
        <f t="shared" si="18"/>
        <v>20.87</v>
      </c>
      <c r="H114" s="13">
        <f t="shared" si="15"/>
        <v>78.510000000000005</v>
      </c>
      <c r="I114" s="13">
        <f t="shared" si="19"/>
        <v>101.69</v>
      </c>
      <c r="J114" s="13">
        <f t="shared" si="20"/>
        <v>18.309999999999999</v>
      </c>
      <c r="K114" s="14">
        <f t="shared" si="16"/>
        <v>120</v>
      </c>
      <c r="L114" s="21">
        <v>110</v>
      </c>
      <c r="M114" s="122">
        <f t="shared" si="21"/>
        <v>1.0900000000000001</v>
      </c>
      <c r="N114" s="239">
        <f>K114/'Приложение № 2 2017'!D105</f>
        <v>0.71</v>
      </c>
    </row>
    <row r="115" spans="1:14" s="8" customFormat="1" x14ac:dyDescent="0.3">
      <c r="A115" s="12" t="s">
        <v>732</v>
      </c>
      <c r="B115" s="37" t="s">
        <v>805</v>
      </c>
      <c r="C115" s="35" t="s">
        <v>408</v>
      </c>
      <c r="D115" s="34" t="s">
        <v>386</v>
      </c>
      <c r="E115" s="13">
        <f t="shared" si="17"/>
        <v>65.22</v>
      </c>
      <c r="F115" s="13">
        <v>0.4</v>
      </c>
      <c r="G115" s="13">
        <f t="shared" si="18"/>
        <v>26.09</v>
      </c>
      <c r="H115" s="13">
        <f t="shared" ref="H115:H146" si="22">G115*3.762</f>
        <v>98.15</v>
      </c>
      <c r="I115" s="13">
        <f t="shared" si="19"/>
        <v>131.36000000000001</v>
      </c>
      <c r="J115" s="13">
        <f t="shared" si="20"/>
        <v>23.64</v>
      </c>
      <c r="K115" s="14">
        <f t="shared" si="16"/>
        <v>155</v>
      </c>
      <c r="L115" s="21">
        <v>140</v>
      </c>
      <c r="M115" s="122">
        <f t="shared" si="21"/>
        <v>1.1100000000000001</v>
      </c>
      <c r="N115" s="239">
        <f>K115/'Приложение № 2 2017'!D106</f>
        <v>0.74</v>
      </c>
    </row>
    <row r="116" spans="1:14" s="8" customFormat="1" x14ac:dyDescent="0.3">
      <c r="A116" s="12" t="s">
        <v>689</v>
      </c>
      <c r="B116" s="37" t="s">
        <v>806</v>
      </c>
      <c r="C116" s="35" t="s">
        <v>391</v>
      </c>
      <c r="D116" s="34" t="s">
        <v>386</v>
      </c>
      <c r="E116" s="13">
        <f t="shared" si="17"/>
        <v>65.22</v>
      </c>
      <c r="F116" s="13">
        <v>0.55000000000000004</v>
      </c>
      <c r="G116" s="13">
        <f t="shared" si="18"/>
        <v>35.869999999999997</v>
      </c>
      <c r="H116" s="13">
        <f t="shared" si="22"/>
        <v>134.94</v>
      </c>
      <c r="I116" s="13">
        <f t="shared" si="19"/>
        <v>177.97</v>
      </c>
      <c r="J116" s="13">
        <f t="shared" si="20"/>
        <v>32.03</v>
      </c>
      <c r="K116" s="14">
        <f t="shared" si="16"/>
        <v>210</v>
      </c>
      <c r="L116" s="21">
        <v>190</v>
      </c>
      <c r="M116" s="122">
        <f t="shared" si="21"/>
        <v>1.1100000000000001</v>
      </c>
      <c r="N116" s="239">
        <f>K116/'Приложение № 2 2017'!D107</f>
        <v>0.72</v>
      </c>
    </row>
    <row r="117" spans="1:14" s="8" customFormat="1" ht="27.6" x14ac:dyDescent="0.3">
      <c r="A117" s="12" t="s">
        <v>691</v>
      </c>
      <c r="B117" s="37" t="s">
        <v>808</v>
      </c>
      <c r="C117" s="35" t="s">
        <v>391</v>
      </c>
      <c r="D117" s="34" t="s">
        <v>386</v>
      </c>
      <c r="E117" s="13">
        <f t="shared" si="17"/>
        <v>65.22</v>
      </c>
      <c r="F117" s="13">
        <v>0.75</v>
      </c>
      <c r="G117" s="13">
        <f t="shared" si="18"/>
        <v>48.92</v>
      </c>
      <c r="H117" s="13">
        <f t="shared" si="22"/>
        <v>184.04</v>
      </c>
      <c r="I117" s="13">
        <f t="shared" si="19"/>
        <v>241.53</v>
      </c>
      <c r="J117" s="13">
        <f t="shared" si="20"/>
        <v>43.47</v>
      </c>
      <c r="K117" s="14">
        <f t="shared" si="16"/>
        <v>285</v>
      </c>
      <c r="L117" s="21">
        <v>260</v>
      </c>
      <c r="M117" s="122">
        <f t="shared" si="21"/>
        <v>1.1000000000000001</v>
      </c>
      <c r="N117" s="239">
        <f>K117/'Приложение № 2 2017'!D108</f>
        <v>0.72</v>
      </c>
    </row>
    <row r="118" spans="1:14" s="8" customFormat="1" x14ac:dyDescent="0.3">
      <c r="A118" s="12" t="s">
        <v>734</v>
      </c>
      <c r="B118" s="37" t="s">
        <v>812</v>
      </c>
      <c r="C118" s="35" t="s">
        <v>440</v>
      </c>
      <c r="D118" s="34" t="s">
        <v>386</v>
      </c>
      <c r="E118" s="13">
        <f t="shared" si="17"/>
        <v>65.22</v>
      </c>
      <c r="F118" s="13">
        <v>0.8</v>
      </c>
      <c r="G118" s="13">
        <f t="shared" si="18"/>
        <v>52.18</v>
      </c>
      <c r="H118" s="13">
        <f t="shared" si="22"/>
        <v>196.3</v>
      </c>
      <c r="I118" s="13">
        <f t="shared" si="19"/>
        <v>262.70999999999998</v>
      </c>
      <c r="J118" s="13">
        <f t="shared" si="20"/>
        <v>47.29</v>
      </c>
      <c r="K118" s="14">
        <f t="shared" si="16"/>
        <v>310</v>
      </c>
      <c r="L118" s="21">
        <v>280</v>
      </c>
      <c r="M118" s="122">
        <f t="shared" si="21"/>
        <v>1.1100000000000001</v>
      </c>
      <c r="N118" s="239">
        <f>K118/'Приложение № 2 2017'!D109</f>
        <v>0.74</v>
      </c>
    </row>
    <row r="119" spans="1:14" s="8" customFormat="1" x14ac:dyDescent="0.3">
      <c r="A119" s="12" t="s">
        <v>786</v>
      </c>
      <c r="B119" s="37" t="s">
        <v>302</v>
      </c>
      <c r="C119" s="35" t="s">
        <v>391</v>
      </c>
      <c r="D119" s="34" t="s">
        <v>386</v>
      </c>
      <c r="E119" s="13">
        <f t="shared" si="17"/>
        <v>65.22</v>
      </c>
      <c r="F119" s="13">
        <v>0.5</v>
      </c>
      <c r="G119" s="13">
        <f t="shared" si="18"/>
        <v>32.61</v>
      </c>
      <c r="H119" s="13">
        <f t="shared" si="22"/>
        <v>122.68</v>
      </c>
      <c r="I119" s="13">
        <f t="shared" si="19"/>
        <v>165.25</v>
      </c>
      <c r="J119" s="13">
        <f t="shared" si="20"/>
        <v>29.75</v>
      </c>
      <c r="K119" s="14">
        <f t="shared" si="16"/>
        <v>195</v>
      </c>
      <c r="L119" s="21">
        <v>175</v>
      </c>
      <c r="M119" s="122">
        <f t="shared" si="21"/>
        <v>1.1100000000000001</v>
      </c>
      <c r="N119" s="239">
        <f>K119/'Приложение № 2 2017'!D110</f>
        <v>0.75</v>
      </c>
    </row>
    <row r="120" spans="1:14" s="8" customFormat="1" x14ac:dyDescent="0.3">
      <c r="A120" s="12" t="s">
        <v>788</v>
      </c>
      <c r="B120" s="37" t="s">
        <v>816</v>
      </c>
      <c r="C120" s="35" t="s">
        <v>391</v>
      </c>
      <c r="D120" s="34" t="s">
        <v>386</v>
      </c>
      <c r="E120" s="13">
        <f t="shared" si="17"/>
        <v>65.22</v>
      </c>
      <c r="F120" s="13">
        <v>0.25</v>
      </c>
      <c r="G120" s="13">
        <f t="shared" si="18"/>
        <v>16.309999999999999</v>
      </c>
      <c r="H120" s="13">
        <f t="shared" si="22"/>
        <v>61.36</v>
      </c>
      <c r="I120" s="13">
        <f t="shared" si="19"/>
        <v>80.510000000000005</v>
      </c>
      <c r="J120" s="13">
        <f t="shared" si="20"/>
        <v>14.49</v>
      </c>
      <c r="K120" s="14">
        <f t="shared" si="16"/>
        <v>95</v>
      </c>
      <c r="L120" s="21">
        <v>85</v>
      </c>
      <c r="M120" s="122">
        <f t="shared" si="21"/>
        <v>1.1200000000000001</v>
      </c>
      <c r="N120" s="239">
        <f>K120/'Приложение № 2 2017'!D111</f>
        <v>0.73</v>
      </c>
    </row>
    <row r="121" spans="1:14" s="8" customFormat="1" x14ac:dyDescent="0.3">
      <c r="A121" s="12" t="s">
        <v>758</v>
      </c>
      <c r="B121" s="37" t="s">
        <v>672</v>
      </c>
      <c r="C121" s="35" t="s">
        <v>391</v>
      </c>
      <c r="D121" s="34" t="s">
        <v>386</v>
      </c>
      <c r="E121" s="13">
        <f t="shared" si="17"/>
        <v>65.22</v>
      </c>
      <c r="F121" s="13">
        <v>0.42</v>
      </c>
      <c r="G121" s="13">
        <f t="shared" si="18"/>
        <v>27.39</v>
      </c>
      <c r="H121" s="13">
        <f t="shared" si="22"/>
        <v>103.04</v>
      </c>
      <c r="I121" s="13">
        <f t="shared" si="19"/>
        <v>135.59</v>
      </c>
      <c r="J121" s="13">
        <f t="shared" si="20"/>
        <v>24.41</v>
      </c>
      <c r="K121" s="14">
        <f t="shared" si="16"/>
        <v>160</v>
      </c>
      <c r="L121" s="21">
        <v>145</v>
      </c>
      <c r="M121" s="122">
        <f t="shared" si="21"/>
        <v>1.1000000000000001</v>
      </c>
      <c r="N121" s="239">
        <f>K121/'Приложение № 2 2017'!D112</f>
        <v>0.73</v>
      </c>
    </row>
    <row r="122" spans="1:14" s="8" customFormat="1" x14ac:dyDescent="0.3">
      <c r="A122" s="12" t="s">
        <v>790</v>
      </c>
      <c r="B122" s="37" t="s">
        <v>819</v>
      </c>
      <c r="C122" s="35" t="s">
        <v>391</v>
      </c>
      <c r="D122" s="34" t="s">
        <v>386</v>
      </c>
      <c r="E122" s="13">
        <f t="shared" si="17"/>
        <v>65.22</v>
      </c>
      <c r="F122" s="13">
        <v>0.25</v>
      </c>
      <c r="G122" s="13">
        <f t="shared" si="18"/>
        <v>16.309999999999999</v>
      </c>
      <c r="H122" s="13">
        <f t="shared" si="22"/>
        <v>61.36</v>
      </c>
      <c r="I122" s="13">
        <f t="shared" si="19"/>
        <v>80.510000000000005</v>
      </c>
      <c r="J122" s="13">
        <f t="shared" si="20"/>
        <v>14.49</v>
      </c>
      <c r="K122" s="14">
        <f t="shared" si="16"/>
        <v>95</v>
      </c>
      <c r="L122" s="21">
        <v>85</v>
      </c>
      <c r="M122" s="122">
        <f t="shared" si="21"/>
        <v>1.1200000000000001</v>
      </c>
      <c r="N122" s="239">
        <f>K122/'Приложение № 2 2017'!D113</f>
        <v>0.73</v>
      </c>
    </row>
    <row r="123" spans="1:14" s="8" customFormat="1" x14ac:dyDescent="0.3">
      <c r="A123" s="12" t="s">
        <v>791</v>
      </c>
      <c r="B123" s="37" t="s">
        <v>673</v>
      </c>
      <c r="C123" s="35" t="s">
        <v>391</v>
      </c>
      <c r="D123" s="34" t="s">
        <v>386</v>
      </c>
      <c r="E123" s="13">
        <f t="shared" si="17"/>
        <v>65.22</v>
      </c>
      <c r="F123" s="13">
        <v>0.5</v>
      </c>
      <c r="G123" s="13">
        <f t="shared" si="18"/>
        <v>32.61</v>
      </c>
      <c r="H123" s="13">
        <f t="shared" si="22"/>
        <v>122.68</v>
      </c>
      <c r="I123" s="13">
        <f t="shared" si="19"/>
        <v>165.25</v>
      </c>
      <c r="J123" s="13">
        <f t="shared" si="20"/>
        <v>29.75</v>
      </c>
      <c r="K123" s="14">
        <f t="shared" si="16"/>
        <v>195</v>
      </c>
      <c r="L123" s="21">
        <v>175</v>
      </c>
      <c r="M123" s="122">
        <f t="shared" si="21"/>
        <v>1.1100000000000001</v>
      </c>
      <c r="N123" s="239">
        <f>K123/'Приложение № 2 2017'!D114</f>
        <v>0.75</v>
      </c>
    </row>
    <row r="124" spans="1:14" s="8" customFormat="1" x14ac:dyDescent="0.3">
      <c r="A124" s="12" t="s">
        <v>737</v>
      </c>
      <c r="B124" s="37" t="s">
        <v>708</v>
      </c>
      <c r="C124" s="35" t="s">
        <v>391</v>
      </c>
      <c r="D124" s="34" t="s">
        <v>386</v>
      </c>
      <c r="E124" s="13">
        <f t="shared" si="17"/>
        <v>65.22</v>
      </c>
      <c r="F124" s="13">
        <v>0.3</v>
      </c>
      <c r="G124" s="13">
        <f t="shared" si="18"/>
        <v>19.57</v>
      </c>
      <c r="H124" s="13">
        <f t="shared" si="22"/>
        <v>73.62</v>
      </c>
      <c r="I124" s="13">
        <f t="shared" si="19"/>
        <v>97.46</v>
      </c>
      <c r="J124" s="13">
        <f t="shared" si="20"/>
        <v>17.54</v>
      </c>
      <c r="K124" s="14">
        <f t="shared" si="16"/>
        <v>115</v>
      </c>
      <c r="L124" s="21">
        <v>105</v>
      </c>
      <c r="M124" s="122">
        <f t="shared" si="21"/>
        <v>1.1000000000000001</v>
      </c>
      <c r="N124" s="239">
        <f>K124/'Приложение № 2 2017'!D115</f>
        <v>0.74</v>
      </c>
    </row>
    <row r="125" spans="1:14" s="8" customFormat="1" ht="27.6" x14ac:dyDescent="0.3">
      <c r="A125" s="12" t="s">
        <v>792</v>
      </c>
      <c r="B125" s="37" t="s">
        <v>821</v>
      </c>
      <c r="C125" s="35" t="s">
        <v>391</v>
      </c>
      <c r="D125" s="34" t="s">
        <v>386</v>
      </c>
      <c r="E125" s="13">
        <f t="shared" si="17"/>
        <v>65.22</v>
      </c>
      <c r="F125" s="13">
        <v>0.25</v>
      </c>
      <c r="G125" s="13">
        <f t="shared" si="18"/>
        <v>16.309999999999999</v>
      </c>
      <c r="H125" s="13">
        <f t="shared" si="22"/>
        <v>61.36</v>
      </c>
      <c r="I125" s="13">
        <f t="shared" si="19"/>
        <v>80.510000000000005</v>
      </c>
      <c r="J125" s="13">
        <f t="shared" si="20"/>
        <v>14.49</v>
      </c>
      <c r="K125" s="14">
        <f t="shared" si="16"/>
        <v>95</v>
      </c>
      <c r="L125" s="21">
        <v>85</v>
      </c>
      <c r="M125" s="122">
        <f t="shared" si="21"/>
        <v>1.1200000000000001</v>
      </c>
      <c r="N125" s="239">
        <f>K125/'Приложение № 2 2017'!D116</f>
        <v>0.73</v>
      </c>
    </row>
    <row r="126" spans="1:14" s="8" customFormat="1" ht="27.6" x14ac:dyDescent="0.3">
      <c r="A126" s="12" t="s">
        <v>793</v>
      </c>
      <c r="B126" s="37" t="s">
        <v>823</v>
      </c>
      <c r="C126" s="35" t="s">
        <v>391</v>
      </c>
      <c r="D126" s="34" t="s">
        <v>386</v>
      </c>
      <c r="E126" s="13">
        <f t="shared" si="17"/>
        <v>65.22</v>
      </c>
      <c r="F126" s="13">
        <v>0.5</v>
      </c>
      <c r="G126" s="13">
        <f t="shared" si="18"/>
        <v>32.61</v>
      </c>
      <c r="H126" s="13">
        <f t="shared" si="22"/>
        <v>122.68</v>
      </c>
      <c r="I126" s="13">
        <f t="shared" si="19"/>
        <v>165.25</v>
      </c>
      <c r="J126" s="13">
        <f t="shared" si="20"/>
        <v>29.75</v>
      </c>
      <c r="K126" s="14">
        <f t="shared" si="16"/>
        <v>195</v>
      </c>
      <c r="L126" s="21">
        <v>175</v>
      </c>
      <c r="M126" s="122">
        <f t="shared" si="21"/>
        <v>1.1100000000000001</v>
      </c>
      <c r="N126" s="239">
        <f>K126/'Приложение № 2 2017'!D117</f>
        <v>0.75</v>
      </c>
    </row>
    <row r="127" spans="1:14" s="8" customFormat="1" x14ac:dyDescent="0.3">
      <c r="A127" s="12" t="s">
        <v>794</v>
      </c>
      <c r="B127" s="37" t="s">
        <v>262</v>
      </c>
      <c r="C127" s="35" t="s">
        <v>391</v>
      </c>
      <c r="D127" s="34" t="s">
        <v>386</v>
      </c>
      <c r="E127" s="13">
        <f t="shared" si="17"/>
        <v>65.22</v>
      </c>
      <c r="F127" s="13">
        <v>0.5</v>
      </c>
      <c r="G127" s="13">
        <f t="shared" si="18"/>
        <v>32.61</v>
      </c>
      <c r="H127" s="13">
        <f t="shared" si="22"/>
        <v>122.68</v>
      </c>
      <c r="I127" s="13">
        <f t="shared" si="19"/>
        <v>165.25</v>
      </c>
      <c r="J127" s="13">
        <f t="shared" si="20"/>
        <v>29.75</v>
      </c>
      <c r="K127" s="14">
        <f t="shared" si="16"/>
        <v>195</v>
      </c>
      <c r="L127" s="21">
        <v>175</v>
      </c>
      <c r="M127" s="122">
        <f t="shared" si="21"/>
        <v>1.1100000000000001</v>
      </c>
      <c r="N127" s="239">
        <f>K127/'Приложение № 2 2017'!D118</f>
        <v>0.75</v>
      </c>
    </row>
    <row r="128" spans="1:14" s="8" customFormat="1" x14ac:dyDescent="0.3">
      <c r="A128" s="12" t="s">
        <v>694</v>
      </c>
      <c r="B128" s="37" t="s">
        <v>825</v>
      </c>
      <c r="C128" s="35" t="s">
        <v>391</v>
      </c>
      <c r="D128" s="34" t="s">
        <v>386</v>
      </c>
      <c r="E128" s="13">
        <f t="shared" si="17"/>
        <v>65.22</v>
      </c>
      <c r="F128" s="13">
        <v>0.91</v>
      </c>
      <c r="G128" s="13">
        <f t="shared" si="18"/>
        <v>59.35</v>
      </c>
      <c r="H128" s="13">
        <f t="shared" si="22"/>
        <v>223.27</v>
      </c>
      <c r="I128" s="13">
        <f t="shared" si="19"/>
        <v>292.37</v>
      </c>
      <c r="J128" s="13">
        <f t="shared" si="20"/>
        <v>52.63</v>
      </c>
      <c r="K128" s="14">
        <f t="shared" si="16"/>
        <v>345</v>
      </c>
      <c r="L128" s="21">
        <v>315</v>
      </c>
      <c r="M128" s="122">
        <f t="shared" si="21"/>
        <v>1.1000000000000001</v>
      </c>
      <c r="N128" s="239">
        <f>K128/'Приложение № 2 2017'!D119</f>
        <v>0.73</v>
      </c>
    </row>
    <row r="129" spans="1:14" s="8" customFormat="1" x14ac:dyDescent="0.3">
      <c r="A129" s="12" t="s">
        <v>696</v>
      </c>
      <c r="B129" s="37" t="s">
        <v>751</v>
      </c>
      <c r="C129" s="35" t="s">
        <v>391</v>
      </c>
      <c r="D129" s="34" t="s">
        <v>386</v>
      </c>
      <c r="E129" s="13">
        <f t="shared" si="17"/>
        <v>65.22</v>
      </c>
      <c r="F129" s="13">
        <v>0.42</v>
      </c>
      <c r="G129" s="13">
        <f t="shared" ref="G129:G138" si="23">E129*F129</f>
        <v>27.39</v>
      </c>
      <c r="H129" s="13">
        <f t="shared" si="22"/>
        <v>103.04</v>
      </c>
      <c r="I129" s="13">
        <f t="shared" ref="I129:I138" si="24">K129-J129</f>
        <v>135.59</v>
      </c>
      <c r="J129" s="13">
        <f t="shared" ref="J129:J138" si="25">K129/1.18*0.18</f>
        <v>24.41</v>
      </c>
      <c r="K129" s="14">
        <f t="shared" si="16"/>
        <v>160</v>
      </c>
      <c r="L129" s="21">
        <v>145</v>
      </c>
      <c r="M129" s="122">
        <f>K129/L129</f>
        <v>1.1000000000000001</v>
      </c>
      <c r="N129" s="239">
        <f>K129/'Приложение № 2 2017'!D120</f>
        <v>0.73</v>
      </c>
    </row>
    <row r="130" spans="1:14" s="29" customFormat="1" ht="27.6" x14ac:dyDescent="0.3">
      <c r="A130" s="32" t="s">
        <v>697</v>
      </c>
      <c r="B130" s="169" t="str">
        <f>'Приложение № 2 2017'!B121</f>
        <v>Очистка  от сажи и промывка радиатора (теплообменника)</v>
      </c>
      <c r="C130" s="170" t="s">
        <v>391</v>
      </c>
      <c r="D130" s="171" t="s">
        <v>386</v>
      </c>
      <c r="E130" s="33">
        <f t="shared" si="17"/>
        <v>65.22</v>
      </c>
      <c r="F130" s="33">
        <v>2</v>
      </c>
      <c r="G130" s="33">
        <f t="shared" si="23"/>
        <v>130.44</v>
      </c>
      <c r="H130" s="33">
        <f t="shared" si="22"/>
        <v>490.72</v>
      </c>
      <c r="I130" s="33">
        <f t="shared" si="24"/>
        <v>648.30999999999995</v>
      </c>
      <c r="J130" s="33">
        <f t="shared" si="25"/>
        <v>116.69</v>
      </c>
      <c r="K130" s="14">
        <f t="shared" si="16"/>
        <v>765</v>
      </c>
      <c r="L130" s="172">
        <v>695</v>
      </c>
      <c r="M130" s="122">
        <f>K130/L130</f>
        <v>1.1000000000000001</v>
      </c>
      <c r="N130" s="239">
        <f>K130/'Приложение № 2 2017'!D121</f>
        <v>0.73</v>
      </c>
    </row>
    <row r="131" spans="1:14" s="8" customFormat="1" x14ac:dyDescent="0.3">
      <c r="A131" s="12" t="s">
        <v>797</v>
      </c>
      <c r="B131" s="37" t="s">
        <v>831</v>
      </c>
      <c r="C131" s="35" t="s">
        <v>391</v>
      </c>
      <c r="D131" s="34" t="s">
        <v>386</v>
      </c>
      <c r="E131" s="13">
        <f t="shared" si="17"/>
        <v>65.22</v>
      </c>
      <c r="F131" s="13">
        <v>1</v>
      </c>
      <c r="G131" s="13">
        <f t="shared" si="23"/>
        <v>65.22</v>
      </c>
      <c r="H131" s="13">
        <f t="shared" si="22"/>
        <v>245.36</v>
      </c>
      <c r="I131" s="13">
        <f t="shared" si="24"/>
        <v>322.02999999999997</v>
      </c>
      <c r="J131" s="13">
        <f t="shared" si="25"/>
        <v>57.97</v>
      </c>
      <c r="K131" s="14">
        <f t="shared" si="16"/>
        <v>380</v>
      </c>
      <c r="L131" s="21">
        <v>345</v>
      </c>
      <c r="M131" s="122">
        <f>K131/L131</f>
        <v>1.1000000000000001</v>
      </c>
      <c r="N131" s="239">
        <f>K131/'Приложение № 2 2017'!D122</f>
        <v>0.72</v>
      </c>
    </row>
    <row r="132" spans="1:14" s="8" customFormat="1" x14ac:dyDescent="0.3">
      <c r="A132" s="12" t="s">
        <v>738</v>
      </c>
      <c r="B132" s="37" t="s">
        <v>753</v>
      </c>
      <c r="C132" s="35" t="s">
        <v>391</v>
      </c>
      <c r="D132" s="34" t="s">
        <v>386</v>
      </c>
      <c r="E132" s="13">
        <f t="shared" si="17"/>
        <v>65.22</v>
      </c>
      <c r="F132" s="13">
        <v>0.66</v>
      </c>
      <c r="G132" s="13">
        <f t="shared" si="23"/>
        <v>43.05</v>
      </c>
      <c r="H132" s="13">
        <f t="shared" si="22"/>
        <v>161.94999999999999</v>
      </c>
      <c r="I132" s="13">
        <f t="shared" si="24"/>
        <v>216.1</v>
      </c>
      <c r="J132" s="13">
        <f t="shared" si="25"/>
        <v>38.9</v>
      </c>
      <c r="K132" s="14">
        <f t="shared" si="16"/>
        <v>255</v>
      </c>
      <c r="L132" s="21">
        <v>230</v>
      </c>
      <c r="M132" s="122">
        <f>K132/L132</f>
        <v>1.1100000000000001</v>
      </c>
      <c r="N132" s="239">
        <f>K132/'Приложение № 2 2017'!D123</f>
        <v>0.74</v>
      </c>
    </row>
    <row r="133" spans="1:14" s="10" customFormat="1" x14ac:dyDescent="0.3">
      <c r="A133" s="12" t="s">
        <v>699</v>
      </c>
      <c r="B133" s="37" t="s">
        <v>710</v>
      </c>
      <c r="C133" s="41" t="s">
        <v>422</v>
      </c>
      <c r="D133" s="34" t="s">
        <v>386</v>
      </c>
      <c r="E133" s="13">
        <f t="shared" si="17"/>
        <v>65.22</v>
      </c>
      <c r="F133" s="18">
        <v>0.08</v>
      </c>
      <c r="G133" s="13">
        <f t="shared" si="23"/>
        <v>5.22</v>
      </c>
      <c r="H133" s="13">
        <f t="shared" si="22"/>
        <v>19.64</v>
      </c>
      <c r="I133" s="13">
        <f t="shared" si="24"/>
        <v>29.66</v>
      </c>
      <c r="J133" s="13">
        <f t="shared" si="25"/>
        <v>5.34</v>
      </c>
      <c r="K133" s="14">
        <f t="shared" si="16"/>
        <v>35</v>
      </c>
      <c r="L133" s="21">
        <v>30</v>
      </c>
      <c r="M133" s="122">
        <f>K133/L133</f>
        <v>1.17</v>
      </c>
      <c r="N133" s="239">
        <f>K133/'Приложение № 2 2017'!D124</f>
        <v>0.88</v>
      </c>
    </row>
    <row r="134" spans="1:14" s="250" customFormat="1" ht="46.8" x14ac:dyDescent="0.35">
      <c r="A134" s="240" t="s">
        <v>741</v>
      </c>
      <c r="B134" s="248" t="s">
        <v>712</v>
      </c>
      <c r="C134" s="249" t="s">
        <v>422</v>
      </c>
      <c r="D134" s="39"/>
      <c r="E134" s="28"/>
      <c r="F134" s="18"/>
      <c r="G134" s="13">
        <f t="shared" si="23"/>
        <v>0</v>
      </c>
      <c r="H134" s="13">
        <f t="shared" si="22"/>
        <v>0</v>
      </c>
      <c r="I134" s="243">
        <f t="shared" si="24"/>
        <v>0</v>
      </c>
      <c r="J134" s="243">
        <f t="shared" si="25"/>
        <v>0</v>
      </c>
      <c r="K134" s="244">
        <f t="shared" si="16"/>
        <v>0</v>
      </c>
      <c r="L134" s="238">
        <v>0</v>
      </c>
      <c r="M134" s="239"/>
      <c r="N134" s="239" t="e">
        <f>K134/'Приложение № 2 2017'!D125</f>
        <v>#DIV/0!</v>
      </c>
    </row>
    <row r="135" spans="1:14" s="10" customFormat="1" x14ac:dyDescent="0.3">
      <c r="A135" s="152" t="s">
        <v>170</v>
      </c>
      <c r="B135" s="49" t="s">
        <v>179</v>
      </c>
      <c r="C135" s="41" t="s">
        <v>391</v>
      </c>
      <c r="D135" s="34" t="s">
        <v>386</v>
      </c>
      <c r="E135" s="13">
        <f>$E$15</f>
        <v>65.22</v>
      </c>
      <c r="F135" s="18">
        <v>0.15</v>
      </c>
      <c r="G135" s="13">
        <f t="shared" si="23"/>
        <v>9.7799999999999994</v>
      </c>
      <c r="H135" s="13">
        <f t="shared" si="22"/>
        <v>36.79</v>
      </c>
      <c r="I135" s="13">
        <f t="shared" si="24"/>
        <v>46.61</v>
      </c>
      <c r="J135" s="13">
        <f t="shared" si="25"/>
        <v>8.39</v>
      </c>
      <c r="K135" s="14">
        <f t="shared" si="16"/>
        <v>55</v>
      </c>
      <c r="L135" s="21">
        <v>50</v>
      </c>
      <c r="M135" s="122">
        <f>K135/L135</f>
        <v>1.1000000000000001</v>
      </c>
      <c r="N135" s="239">
        <f>K135/'Приложение № 2 2017'!D126</f>
        <v>0.69</v>
      </c>
    </row>
    <row r="136" spans="1:14" s="10" customFormat="1" x14ac:dyDescent="0.3">
      <c r="A136" s="152" t="s">
        <v>171</v>
      </c>
      <c r="B136" s="49" t="s">
        <v>180</v>
      </c>
      <c r="C136" s="41" t="s">
        <v>391</v>
      </c>
      <c r="D136" s="34" t="s">
        <v>386</v>
      </c>
      <c r="E136" s="13">
        <f>$E$15</f>
        <v>65.22</v>
      </c>
      <c r="F136" s="18">
        <v>0.27</v>
      </c>
      <c r="G136" s="13">
        <f t="shared" si="23"/>
        <v>17.61</v>
      </c>
      <c r="H136" s="13">
        <f t="shared" si="22"/>
        <v>66.25</v>
      </c>
      <c r="I136" s="13">
        <f t="shared" si="24"/>
        <v>88.98</v>
      </c>
      <c r="J136" s="13">
        <f t="shared" si="25"/>
        <v>16.02</v>
      </c>
      <c r="K136" s="14">
        <f t="shared" si="16"/>
        <v>105</v>
      </c>
      <c r="L136" s="21">
        <v>95</v>
      </c>
      <c r="M136" s="122">
        <f>K136/L136</f>
        <v>1.1100000000000001</v>
      </c>
      <c r="N136" s="239">
        <f>K136/'Приложение № 2 2017'!D127</f>
        <v>0.75</v>
      </c>
    </row>
    <row r="137" spans="1:14" s="10" customFormat="1" ht="27.6" x14ac:dyDescent="0.3">
      <c r="A137" s="12" t="s">
        <v>700</v>
      </c>
      <c r="B137" s="37" t="s">
        <v>714</v>
      </c>
      <c r="C137" s="41" t="s">
        <v>715</v>
      </c>
      <c r="D137" s="34" t="s">
        <v>386</v>
      </c>
      <c r="E137" s="13">
        <f>$E$15</f>
        <v>65.22</v>
      </c>
      <c r="F137" s="18">
        <v>0.22</v>
      </c>
      <c r="G137" s="13">
        <f t="shared" si="23"/>
        <v>14.35</v>
      </c>
      <c r="H137" s="13">
        <f t="shared" si="22"/>
        <v>53.98</v>
      </c>
      <c r="I137" s="13">
        <f t="shared" si="24"/>
        <v>72.03</v>
      </c>
      <c r="J137" s="13">
        <f t="shared" si="25"/>
        <v>12.97</v>
      </c>
      <c r="K137" s="14">
        <f t="shared" si="16"/>
        <v>85</v>
      </c>
      <c r="L137" s="21">
        <v>75</v>
      </c>
      <c r="M137" s="122">
        <f>K137/L137</f>
        <v>1.1299999999999999</v>
      </c>
      <c r="N137" s="239">
        <f>K137/'Приложение № 2 2017'!D128</f>
        <v>0.74</v>
      </c>
    </row>
    <row r="138" spans="1:14" s="10" customFormat="1" x14ac:dyDescent="0.3">
      <c r="A138" s="12" t="s">
        <v>702</v>
      </c>
      <c r="B138" s="37" t="s">
        <v>718</v>
      </c>
      <c r="C138" s="41" t="s">
        <v>408</v>
      </c>
      <c r="D138" s="34" t="s">
        <v>386</v>
      </c>
      <c r="E138" s="13">
        <f>$E$15</f>
        <v>65.22</v>
      </c>
      <c r="F138" s="18">
        <v>0.2</v>
      </c>
      <c r="G138" s="13">
        <f t="shared" si="23"/>
        <v>13.04</v>
      </c>
      <c r="H138" s="13">
        <f t="shared" si="22"/>
        <v>49.06</v>
      </c>
      <c r="I138" s="13">
        <f t="shared" si="24"/>
        <v>63.56</v>
      </c>
      <c r="J138" s="13">
        <f t="shared" si="25"/>
        <v>11.44</v>
      </c>
      <c r="K138" s="14">
        <f t="shared" si="16"/>
        <v>75</v>
      </c>
      <c r="L138" s="21">
        <v>70</v>
      </c>
      <c r="M138" s="122">
        <f>K138/L138</f>
        <v>1.07</v>
      </c>
      <c r="N138" s="239">
        <f>K138/'Приложение № 2 2017'!D129</f>
        <v>0.71</v>
      </c>
    </row>
    <row r="139" spans="1:14" s="256" customFormat="1" ht="16.2" x14ac:dyDescent="0.35">
      <c r="A139" s="251" t="s">
        <v>801</v>
      </c>
      <c r="B139" s="252" t="str">
        <f>'Приложение № 2 2017'!B130</f>
        <v>Промывка радиатора  ванных колонок:</v>
      </c>
      <c r="C139" s="253"/>
      <c r="D139" s="171"/>
      <c r="E139" s="33"/>
      <c r="F139" s="174"/>
      <c r="G139" s="33"/>
      <c r="H139" s="33">
        <f t="shared" si="22"/>
        <v>0</v>
      </c>
      <c r="I139" s="254"/>
      <c r="J139" s="254"/>
      <c r="K139" s="244">
        <f t="shared" si="16"/>
        <v>0</v>
      </c>
      <c r="L139" s="255">
        <v>0</v>
      </c>
      <c r="M139" s="239"/>
      <c r="N139" s="239" t="e">
        <f>K139/'Приложение № 2 2017'!D130</f>
        <v>#DIV/0!</v>
      </c>
    </row>
    <row r="140" spans="1:14" s="10" customFormat="1" x14ac:dyDescent="0.3">
      <c r="A140" s="12" t="s">
        <v>213</v>
      </c>
      <c r="B140" s="49" t="s">
        <v>212</v>
      </c>
      <c r="C140" s="41" t="s">
        <v>391</v>
      </c>
      <c r="D140" s="34" t="s">
        <v>386</v>
      </c>
      <c r="E140" s="13">
        <f t="shared" ref="E140:E151" si="26">$E$15</f>
        <v>65.22</v>
      </c>
      <c r="F140" s="18">
        <v>0.48</v>
      </c>
      <c r="G140" s="13">
        <f t="shared" ref="G140:G151" si="27">E140*F140</f>
        <v>31.31</v>
      </c>
      <c r="H140" s="13">
        <f t="shared" si="22"/>
        <v>117.79</v>
      </c>
      <c r="I140" s="13">
        <f t="shared" ref="I140:I151" si="28">K140-J140</f>
        <v>152.54</v>
      </c>
      <c r="J140" s="13">
        <f t="shared" ref="J140:J151" si="29">K140/1.18*0.18</f>
        <v>27.46</v>
      </c>
      <c r="K140" s="14">
        <f t="shared" si="16"/>
        <v>180</v>
      </c>
      <c r="L140" s="21">
        <v>165</v>
      </c>
      <c r="M140" s="122">
        <f t="shared" ref="M140:M151" si="30">K140/L140</f>
        <v>1.0900000000000001</v>
      </c>
      <c r="N140" s="239">
        <f>K140/'Приложение № 2 2017'!D131</f>
        <v>0.72</v>
      </c>
    </row>
    <row r="141" spans="1:14" s="10" customFormat="1" x14ac:dyDescent="0.3">
      <c r="A141" s="12" t="s">
        <v>214</v>
      </c>
      <c r="B141" s="49" t="s">
        <v>305</v>
      </c>
      <c r="C141" s="41" t="s">
        <v>391</v>
      </c>
      <c r="D141" s="34" t="s">
        <v>386</v>
      </c>
      <c r="E141" s="13">
        <f t="shared" si="26"/>
        <v>65.22</v>
      </c>
      <c r="F141" s="18">
        <v>0.53</v>
      </c>
      <c r="G141" s="13">
        <f t="shared" si="27"/>
        <v>34.57</v>
      </c>
      <c r="H141" s="13">
        <f t="shared" si="22"/>
        <v>130.05000000000001</v>
      </c>
      <c r="I141" s="13">
        <f t="shared" si="28"/>
        <v>173.73</v>
      </c>
      <c r="J141" s="13">
        <f t="shared" si="29"/>
        <v>31.27</v>
      </c>
      <c r="K141" s="14">
        <f t="shared" si="16"/>
        <v>205</v>
      </c>
      <c r="L141" s="21">
        <v>185</v>
      </c>
      <c r="M141" s="122">
        <f t="shared" si="30"/>
        <v>1.1100000000000001</v>
      </c>
      <c r="N141" s="239">
        <f>K141/'Приложение № 2 2017'!D132</f>
        <v>0.73</v>
      </c>
    </row>
    <row r="142" spans="1:14" s="10" customFormat="1" ht="27.6" x14ac:dyDescent="0.3">
      <c r="A142" s="12" t="s">
        <v>802</v>
      </c>
      <c r="B142" s="37" t="s">
        <v>860</v>
      </c>
      <c r="C142" s="41" t="s">
        <v>391</v>
      </c>
      <c r="D142" s="34" t="s">
        <v>386</v>
      </c>
      <c r="E142" s="13">
        <f t="shared" si="26"/>
        <v>65.22</v>
      </c>
      <c r="F142" s="18">
        <v>0.55000000000000004</v>
      </c>
      <c r="G142" s="13">
        <f t="shared" si="27"/>
        <v>35.869999999999997</v>
      </c>
      <c r="H142" s="13">
        <f t="shared" si="22"/>
        <v>134.94</v>
      </c>
      <c r="I142" s="13">
        <f t="shared" si="28"/>
        <v>177.97</v>
      </c>
      <c r="J142" s="13">
        <f t="shared" si="29"/>
        <v>32.03</v>
      </c>
      <c r="K142" s="14">
        <f t="shared" si="16"/>
        <v>210</v>
      </c>
      <c r="L142" s="21">
        <v>190</v>
      </c>
      <c r="M142" s="122">
        <f t="shared" si="30"/>
        <v>1.1100000000000001</v>
      </c>
      <c r="N142" s="239">
        <f>K142/'Приложение № 2 2017'!D133</f>
        <v>0.72</v>
      </c>
    </row>
    <row r="143" spans="1:14" s="10" customFormat="1" ht="27.6" x14ac:dyDescent="0.3">
      <c r="A143" s="12" t="s">
        <v>747</v>
      </c>
      <c r="B143" s="37" t="s">
        <v>862</v>
      </c>
      <c r="C143" s="41" t="s">
        <v>391</v>
      </c>
      <c r="D143" s="34" t="s">
        <v>386</v>
      </c>
      <c r="E143" s="13">
        <f t="shared" si="26"/>
        <v>65.22</v>
      </c>
      <c r="F143" s="18">
        <v>0.43</v>
      </c>
      <c r="G143" s="13">
        <f t="shared" si="27"/>
        <v>28.04</v>
      </c>
      <c r="H143" s="13">
        <f t="shared" si="22"/>
        <v>105.49</v>
      </c>
      <c r="I143" s="13">
        <f t="shared" si="28"/>
        <v>139.83000000000001</v>
      </c>
      <c r="J143" s="13">
        <f t="shared" si="29"/>
        <v>25.17</v>
      </c>
      <c r="K143" s="14">
        <f t="shared" si="16"/>
        <v>165</v>
      </c>
      <c r="L143" s="21">
        <v>150</v>
      </c>
      <c r="M143" s="122">
        <f t="shared" si="30"/>
        <v>1.1000000000000001</v>
      </c>
      <c r="N143" s="239">
        <f>K143/'Приложение № 2 2017'!D134</f>
        <v>0.73</v>
      </c>
    </row>
    <row r="144" spans="1:14" s="10" customFormat="1" ht="27.6" x14ac:dyDescent="0.3">
      <c r="A144" s="12" t="s">
        <v>748</v>
      </c>
      <c r="B144" s="37" t="s">
        <v>864</v>
      </c>
      <c r="C144" s="41" t="s">
        <v>391</v>
      </c>
      <c r="D144" s="34" t="s">
        <v>386</v>
      </c>
      <c r="E144" s="13">
        <f t="shared" si="26"/>
        <v>65.22</v>
      </c>
      <c r="F144" s="18">
        <v>0.33</v>
      </c>
      <c r="G144" s="13">
        <f t="shared" si="27"/>
        <v>21.52</v>
      </c>
      <c r="H144" s="13">
        <f t="shared" si="22"/>
        <v>80.959999999999994</v>
      </c>
      <c r="I144" s="13">
        <f t="shared" si="28"/>
        <v>105.93</v>
      </c>
      <c r="J144" s="13">
        <f t="shared" si="29"/>
        <v>19.07</v>
      </c>
      <c r="K144" s="14">
        <f t="shared" si="16"/>
        <v>125</v>
      </c>
      <c r="L144" s="21">
        <v>115</v>
      </c>
      <c r="M144" s="122">
        <f t="shared" si="30"/>
        <v>1.0900000000000001</v>
      </c>
      <c r="N144" s="239">
        <f>K144/'Приложение № 2 2017'!D135</f>
        <v>0.71</v>
      </c>
    </row>
    <row r="145" spans="1:14" s="10" customFormat="1" x14ac:dyDescent="0.3">
      <c r="A145" s="12" t="s">
        <v>704</v>
      </c>
      <c r="B145" s="37" t="s">
        <v>720</v>
      </c>
      <c r="C145" s="41" t="s">
        <v>391</v>
      </c>
      <c r="D145" s="34" t="s">
        <v>386</v>
      </c>
      <c r="E145" s="13">
        <f t="shared" si="26"/>
        <v>65.22</v>
      </c>
      <c r="F145" s="18">
        <v>0.08</v>
      </c>
      <c r="G145" s="13">
        <f t="shared" si="27"/>
        <v>5.22</v>
      </c>
      <c r="H145" s="13">
        <f t="shared" si="22"/>
        <v>19.64</v>
      </c>
      <c r="I145" s="13">
        <f t="shared" si="28"/>
        <v>29.66</v>
      </c>
      <c r="J145" s="13">
        <f t="shared" si="29"/>
        <v>5.34</v>
      </c>
      <c r="K145" s="14">
        <f t="shared" si="16"/>
        <v>35</v>
      </c>
      <c r="L145" s="21">
        <v>30</v>
      </c>
      <c r="M145" s="122">
        <f t="shared" si="30"/>
        <v>1.17</v>
      </c>
      <c r="N145" s="239">
        <f>K145/'Приложение № 2 2017'!D136</f>
        <v>0.88</v>
      </c>
    </row>
    <row r="146" spans="1:14" s="10" customFormat="1" ht="27.6" x14ac:dyDescent="0.3">
      <c r="A146" s="12" t="s">
        <v>804</v>
      </c>
      <c r="B146" s="37" t="s">
        <v>722</v>
      </c>
      <c r="C146" s="41" t="s">
        <v>391</v>
      </c>
      <c r="D146" s="34" t="s">
        <v>386</v>
      </c>
      <c r="E146" s="13">
        <f t="shared" si="26"/>
        <v>65.22</v>
      </c>
      <c r="F146" s="18">
        <v>0.38</v>
      </c>
      <c r="G146" s="13">
        <f t="shared" si="27"/>
        <v>24.78</v>
      </c>
      <c r="H146" s="13">
        <f t="shared" si="22"/>
        <v>93.22</v>
      </c>
      <c r="I146" s="13">
        <f t="shared" si="28"/>
        <v>122.88</v>
      </c>
      <c r="J146" s="13">
        <f t="shared" si="29"/>
        <v>22.12</v>
      </c>
      <c r="K146" s="14">
        <f t="shared" si="16"/>
        <v>145</v>
      </c>
      <c r="L146" s="21">
        <v>130</v>
      </c>
      <c r="M146" s="122">
        <f t="shared" si="30"/>
        <v>1.1200000000000001</v>
      </c>
      <c r="N146" s="239">
        <f>K146/'Приложение № 2 2017'!D137</f>
        <v>0.73</v>
      </c>
    </row>
    <row r="147" spans="1:14" s="10" customFormat="1" ht="27.6" x14ac:dyDescent="0.3">
      <c r="A147" s="12" t="s">
        <v>807</v>
      </c>
      <c r="B147" s="37" t="s">
        <v>766</v>
      </c>
      <c r="C147" s="41" t="s">
        <v>391</v>
      </c>
      <c r="D147" s="34" t="s">
        <v>386</v>
      </c>
      <c r="E147" s="13">
        <f t="shared" si="26"/>
        <v>65.22</v>
      </c>
      <c r="F147" s="18">
        <v>1.33</v>
      </c>
      <c r="G147" s="13">
        <f t="shared" si="27"/>
        <v>86.74</v>
      </c>
      <c r="H147" s="13">
        <f>G147*3.762</f>
        <v>326.32</v>
      </c>
      <c r="I147" s="13">
        <f t="shared" si="28"/>
        <v>427.97</v>
      </c>
      <c r="J147" s="13">
        <f t="shared" si="29"/>
        <v>77.03</v>
      </c>
      <c r="K147" s="14">
        <f t="shared" ref="K147:K210" si="31">MROUND(L147*1.1,5)</f>
        <v>505</v>
      </c>
      <c r="L147" s="21">
        <v>460</v>
      </c>
      <c r="M147" s="122">
        <f t="shared" si="30"/>
        <v>1.1000000000000001</v>
      </c>
      <c r="N147" s="239">
        <f>K147/'Приложение № 2 2017'!D138</f>
        <v>0.72</v>
      </c>
    </row>
    <row r="148" spans="1:14" s="8" customFormat="1" ht="27.6" x14ac:dyDescent="0.3">
      <c r="A148" s="12" t="s">
        <v>809</v>
      </c>
      <c r="B148" s="37" t="s">
        <v>725</v>
      </c>
      <c r="C148" s="41" t="s">
        <v>391</v>
      </c>
      <c r="D148" s="34" t="s">
        <v>386</v>
      </c>
      <c r="E148" s="13">
        <f t="shared" si="26"/>
        <v>65.22</v>
      </c>
      <c r="F148" s="18">
        <v>0.08</v>
      </c>
      <c r="G148" s="13">
        <f t="shared" si="27"/>
        <v>5.22</v>
      </c>
      <c r="H148" s="13">
        <f>G148*3.762</f>
        <v>19.64</v>
      </c>
      <c r="I148" s="13">
        <f t="shared" si="28"/>
        <v>29.66</v>
      </c>
      <c r="J148" s="13">
        <f t="shared" si="29"/>
        <v>5.34</v>
      </c>
      <c r="K148" s="14">
        <f t="shared" si="31"/>
        <v>35</v>
      </c>
      <c r="L148" s="21">
        <v>30</v>
      </c>
      <c r="M148" s="122">
        <f t="shared" si="30"/>
        <v>1.17</v>
      </c>
      <c r="N148" s="239">
        <f>K148/'Приложение № 2 2017'!D139</f>
        <v>0.88</v>
      </c>
    </row>
    <row r="149" spans="1:14" s="8" customFormat="1" x14ac:dyDescent="0.3">
      <c r="A149" s="12" t="s">
        <v>810</v>
      </c>
      <c r="B149" s="37" t="s">
        <v>866</v>
      </c>
      <c r="C149" s="41" t="s">
        <v>391</v>
      </c>
      <c r="D149" s="34" t="s">
        <v>386</v>
      </c>
      <c r="E149" s="13">
        <f t="shared" si="26"/>
        <v>65.22</v>
      </c>
      <c r="F149" s="18">
        <v>1.2</v>
      </c>
      <c r="G149" s="13">
        <f t="shared" si="27"/>
        <v>78.260000000000005</v>
      </c>
      <c r="H149" s="13">
        <f>G149*3.762</f>
        <v>294.41000000000003</v>
      </c>
      <c r="I149" s="13">
        <f t="shared" si="28"/>
        <v>385.59</v>
      </c>
      <c r="J149" s="13">
        <f t="shared" si="29"/>
        <v>69.41</v>
      </c>
      <c r="K149" s="14">
        <f t="shared" si="31"/>
        <v>455</v>
      </c>
      <c r="L149" s="21">
        <v>415</v>
      </c>
      <c r="M149" s="122">
        <f t="shared" si="30"/>
        <v>1.1000000000000001</v>
      </c>
      <c r="N149" s="239">
        <f>K149/'Приложение № 2 2017'!D140</f>
        <v>0.72</v>
      </c>
    </row>
    <row r="150" spans="1:14" s="8" customFormat="1" x14ac:dyDescent="0.3">
      <c r="A150" s="12" t="s">
        <v>811</v>
      </c>
      <c r="B150" s="37" t="s">
        <v>867</v>
      </c>
      <c r="C150" s="41" t="s">
        <v>391</v>
      </c>
      <c r="D150" s="34" t="s">
        <v>386</v>
      </c>
      <c r="E150" s="13">
        <f t="shared" si="26"/>
        <v>65.22</v>
      </c>
      <c r="F150" s="18">
        <v>0.55000000000000004</v>
      </c>
      <c r="G150" s="13">
        <f t="shared" si="27"/>
        <v>35.869999999999997</v>
      </c>
      <c r="H150" s="13">
        <f>G150*3.762</f>
        <v>134.94</v>
      </c>
      <c r="I150" s="13">
        <f t="shared" si="28"/>
        <v>177.97</v>
      </c>
      <c r="J150" s="13">
        <f t="shared" si="29"/>
        <v>32.03</v>
      </c>
      <c r="K150" s="14">
        <f t="shared" si="31"/>
        <v>210</v>
      </c>
      <c r="L150" s="21">
        <v>190</v>
      </c>
      <c r="M150" s="122">
        <f t="shared" si="30"/>
        <v>1.1100000000000001</v>
      </c>
      <c r="N150" s="239">
        <f>K150/'Приложение № 2 2017'!D141</f>
        <v>0.72</v>
      </c>
    </row>
    <row r="151" spans="1:14" s="8" customFormat="1" x14ac:dyDescent="0.3">
      <c r="A151" s="12" t="s">
        <v>813</v>
      </c>
      <c r="B151" s="37" t="s">
        <v>869</v>
      </c>
      <c r="C151" s="41" t="s">
        <v>870</v>
      </c>
      <c r="D151" s="34" t="s">
        <v>386</v>
      </c>
      <c r="E151" s="13">
        <f t="shared" si="26"/>
        <v>65.22</v>
      </c>
      <c r="F151" s="18">
        <v>0.4</v>
      </c>
      <c r="G151" s="13">
        <f t="shared" si="27"/>
        <v>26.09</v>
      </c>
      <c r="H151" s="13">
        <f>G151*3.762</f>
        <v>98.15</v>
      </c>
      <c r="I151" s="13">
        <f t="shared" si="28"/>
        <v>131.36000000000001</v>
      </c>
      <c r="J151" s="13">
        <f t="shared" si="29"/>
        <v>23.64</v>
      </c>
      <c r="K151" s="14">
        <f t="shared" si="31"/>
        <v>155</v>
      </c>
      <c r="L151" s="21">
        <v>140</v>
      </c>
      <c r="M151" s="122">
        <f t="shared" si="30"/>
        <v>1.1100000000000001</v>
      </c>
      <c r="N151" s="239">
        <f>K151/'Приложение № 2 2017'!D142</f>
        <v>0.74</v>
      </c>
    </row>
    <row r="152" spans="1:14" ht="42" customHeight="1" x14ac:dyDescent="0.3">
      <c r="A152" s="245" t="s">
        <v>163</v>
      </c>
      <c r="B152" s="257"/>
      <c r="C152" s="257"/>
      <c r="D152" s="181"/>
      <c r="E152" s="181"/>
      <c r="F152" s="181"/>
      <c r="G152" s="181"/>
      <c r="H152" s="181"/>
      <c r="I152" s="257"/>
      <c r="J152" s="257"/>
      <c r="K152" s="244">
        <f t="shared" si="31"/>
        <v>0</v>
      </c>
      <c r="L152" s="238"/>
      <c r="M152" s="239"/>
      <c r="N152" s="239" t="e">
        <f>K152/'Приложение № 2 2017'!D143</f>
        <v>#DIV/0!</v>
      </c>
    </row>
    <row r="153" spans="1:14" s="8" customFormat="1" ht="41.4" x14ac:dyDescent="0.3">
      <c r="A153" s="12" t="s">
        <v>814</v>
      </c>
      <c r="B153" s="37" t="s">
        <v>13</v>
      </c>
      <c r="C153" s="35" t="s">
        <v>14</v>
      </c>
      <c r="D153" s="34" t="s">
        <v>386</v>
      </c>
      <c r="E153" s="13">
        <f t="shared" ref="E153:E184" si="32">$E$15</f>
        <v>65.22</v>
      </c>
      <c r="F153" s="13">
        <v>4.2</v>
      </c>
      <c r="G153" s="13">
        <f t="shared" ref="G153:G184" si="33">E153*F153</f>
        <v>273.92</v>
      </c>
      <c r="H153" s="13">
        <f t="shared" ref="H153:H184" si="34">G153*3.762</f>
        <v>1030.49</v>
      </c>
      <c r="I153" s="13">
        <f t="shared" ref="I153:I184" si="35">K153-J153</f>
        <v>1360.17</v>
      </c>
      <c r="J153" s="13">
        <f t="shared" ref="J153:J184" si="36">K153/1.18*0.18</f>
        <v>244.83</v>
      </c>
      <c r="K153" s="14">
        <f t="shared" si="31"/>
        <v>1605</v>
      </c>
      <c r="L153" s="21">
        <v>1460</v>
      </c>
      <c r="M153" s="122">
        <f t="shared" ref="M153:M160" si="37">K153/L153</f>
        <v>1.1000000000000001</v>
      </c>
      <c r="N153" s="239">
        <f>K153/'Приложение № 2 2017'!D144</f>
        <v>0.73</v>
      </c>
    </row>
    <row r="154" spans="1:14" s="29" customFormat="1" x14ac:dyDescent="0.3">
      <c r="A154" s="32" t="s">
        <v>815</v>
      </c>
      <c r="B154" s="169" t="str">
        <f>'Приложение № 2 2017'!B145</f>
        <v>Отключение котла с установкой заглушки</v>
      </c>
      <c r="C154" s="170" t="s">
        <v>391</v>
      </c>
      <c r="D154" s="171" t="s">
        <v>386</v>
      </c>
      <c r="E154" s="33">
        <f t="shared" si="32"/>
        <v>65.22</v>
      </c>
      <c r="F154" s="33">
        <v>1.08</v>
      </c>
      <c r="G154" s="33">
        <f t="shared" si="33"/>
        <v>70.44</v>
      </c>
      <c r="H154" s="33">
        <f t="shared" si="34"/>
        <v>265</v>
      </c>
      <c r="I154" s="33">
        <f t="shared" si="35"/>
        <v>351.69</v>
      </c>
      <c r="J154" s="33">
        <f t="shared" si="36"/>
        <v>63.31</v>
      </c>
      <c r="K154" s="14">
        <f t="shared" si="31"/>
        <v>415</v>
      </c>
      <c r="L154" s="172">
        <v>375</v>
      </c>
      <c r="M154" s="122">
        <f t="shared" si="37"/>
        <v>1.1100000000000001</v>
      </c>
      <c r="N154" s="239">
        <f>K154/'Приложение № 2 2017'!D145</f>
        <v>0.73</v>
      </c>
    </row>
    <row r="155" spans="1:14" s="8" customFormat="1" ht="27.6" x14ac:dyDescent="0.3">
      <c r="A155" s="12" t="s">
        <v>817</v>
      </c>
      <c r="B155" s="37" t="s">
        <v>15</v>
      </c>
      <c r="C155" s="35" t="s">
        <v>440</v>
      </c>
      <c r="D155" s="34" t="s">
        <v>386</v>
      </c>
      <c r="E155" s="13">
        <f t="shared" si="32"/>
        <v>65.22</v>
      </c>
      <c r="F155" s="13">
        <v>0.96</v>
      </c>
      <c r="G155" s="13">
        <f t="shared" si="33"/>
        <v>62.61</v>
      </c>
      <c r="H155" s="13">
        <f t="shared" si="34"/>
        <v>235.54</v>
      </c>
      <c r="I155" s="13">
        <f t="shared" si="35"/>
        <v>313.56</v>
      </c>
      <c r="J155" s="13">
        <f t="shared" si="36"/>
        <v>56.44</v>
      </c>
      <c r="K155" s="14">
        <f t="shared" si="31"/>
        <v>370</v>
      </c>
      <c r="L155" s="21">
        <v>335</v>
      </c>
      <c r="M155" s="122">
        <f t="shared" si="37"/>
        <v>1.1000000000000001</v>
      </c>
      <c r="N155" s="239">
        <f>K155/'Приложение № 2 2017'!D146</f>
        <v>0.73</v>
      </c>
    </row>
    <row r="156" spans="1:14" s="8" customFormat="1" x14ac:dyDescent="0.3">
      <c r="A156" s="12" t="s">
        <v>818</v>
      </c>
      <c r="B156" s="37" t="s">
        <v>17</v>
      </c>
      <c r="C156" s="35" t="s">
        <v>391</v>
      </c>
      <c r="D156" s="34" t="s">
        <v>386</v>
      </c>
      <c r="E156" s="13">
        <f t="shared" si="32"/>
        <v>65.22</v>
      </c>
      <c r="F156" s="13">
        <v>2.8</v>
      </c>
      <c r="G156" s="13">
        <f t="shared" si="33"/>
        <v>182.62</v>
      </c>
      <c r="H156" s="13">
        <f t="shared" si="34"/>
        <v>687.02</v>
      </c>
      <c r="I156" s="13">
        <f t="shared" si="35"/>
        <v>911.02</v>
      </c>
      <c r="J156" s="13">
        <f t="shared" si="36"/>
        <v>163.98</v>
      </c>
      <c r="K156" s="14">
        <f t="shared" si="31"/>
        <v>1075</v>
      </c>
      <c r="L156" s="21">
        <v>975</v>
      </c>
      <c r="M156" s="122">
        <f t="shared" si="37"/>
        <v>1.1000000000000001</v>
      </c>
      <c r="N156" s="239">
        <f>K156/'Приложение № 2 2017'!D147</f>
        <v>0.73</v>
      </c>
    </row>
    <row r="157" spans="1:14" s="8" customFormat="1" ht="27.6" x14ac:dyDescent="0.3">
      <c r="A157" s="12" t="s">
        <v>706</v>
      </c>
      <c r="B157" s="37" t="s">
        <v>19</v>
      </c>
      <c r="C157" s="35" t="s">
        <v>391</v>
      </c>
      <c r="D157" s="34" t="s">
        <v>386</v>
      </c>
      <c r="E157" s="13">
        <f t="shared" si="32"/>
        <v>65.22</v>
      </c>
      <c r="F157" s="13">
        <v>1.38</v>
      </c>
      <c r="G157" s="13">
        <f t="shared" si="33"/>
        <v>90</v>
      </c>
      <c r="H157" s="13">
        <f t="shared" si="34"/>
        <v>338.58</v>
      </c>
      <c r="I157" s="13">
        <f t="shared" si="35"/>
        <v>449.15</v>
      </c>
      <c r="J157" s="13">
        <f t="shared" si="36"/>
        <v>80.849999999999994</v>
      </c>
      <c r="K157" s="14">
        <f t="shared" si="31"/>
        <v>530</v>
      </c>
      <c r="L157" s="21">
        <v>480</v>
      </c>
      <c r="M157" s="122">
        <f t="shared" si="37"/>
        <v>1.1000000000000001</v>
      </c>
      <c r="N157" s="239">
        <f>K157/'Приложение № 2 2017'!D148</f>
        <v>0.73</v>
      </c>
    </row>
    <row r="158" spans="1:14" s="8" customFormat="1" x14ac:dyDescent="0.3">
      <c r="A158" s="12" t="s">
        <v>707</v>
      </c>
      <c r="B158" s="37" t="s">
        <v>21</v>
      </c>
      <c r="C158" s="35" t="s">
        <v>432</v>
      </c>
      <c r="D158" s="34" t="s">
        <v>386</v>
      </c>
      <c r="E158" s="13">
        <f t="shared" si="32"/>
        <v>65.22</v>
      </c>
      <c r="F158" s="13">
        <v>0.77</v>
      </c>
      <c r="G158" s="13">
        <f t="shared" si="33"/>
        <v>50.22</v>
      </c>
      <c r="H158" s="13">
        <f t="shared" si="34"/>
        <v>188.93</v>
      </c>
      <c r="I158" s="13">
        <f t="shared" si="35"/>
        <v>250</v>
      </c>
      <c r="J158" s="13">
        <f t="shared" si="36"/>
        <v>45</v>
      </c>
      <c r="K158" s="14">
        <f t="shared" si="31"/>
        <v>295</v>
      </c>
      <c r="L158" s="21">
        <v>270</v>
      </c>
      <c r="M158" s="122">
        <f t="shared" si="37"/>
        <v>1.0900000000000001</v>
      </c>
      <c r="N158" s="239">
        <f>K158/'Приложение № 2 2017'!D149</f>
        <v>0.73</v>
      </c>
    </row>
    <row r="159" spans="1:14" s="8" customFormat="1" ht="27.6" x14ac:dyDescent="0.3">
      <c r="A159" s="12" t="s">
        <v>820</v>
      </c>
      <c r="B159" s="54" t="s">
        <v>306</v>
      </c>
      <c r="C159" s="35" t="s">
        <v>391</v>
      </c>
      <c r="D159" s="34" t="s">
        <v>386</v>
      </c>
      <c r="E159" s="13">
        <f t="shared" si="32"/>
        <v>65.22</v>
      </c>
      <c r="F159" s="13">
        <v>1.04</v>
      </c>
      <c r="G159" s="13">
        <f t="shared" si="33"/>
        <v>67.83</v>
      </c>
      <c r="H159" s="13">
        <f t="shared" si="34"/>
        <v>255.18</v>
      </c>
      <c r="I159" s="13">
        <f t="shared" si="35"/>
        <v>334.75</v>
      </c>
      <c r="J159" s="13">
        <f t="shared" si="36"/>
        <v>60.25</v>
      </c>
      <c r="K159" s="14">
        <f t="shared" si="31"/>
        <v>395</v>
      </c>
      <c r="L159" s="21">
        <v>360</v>
      </c>
      <c r="M159" s="122">
        <f t="shared" si="37"/>
        <v>1.1000000000000001</v>
      </c>
      <c r="N159" s="239">
        <f>K159/'Приложение № 2 2017'!D150</f>
        <v>0.72</v>
      </c>
    </row>
    <row r="160" spans="1:14" s="8" customFormat="1" ht="27.6" x14ac:dyDescent="0.3">
      <c r="A160" s="12" t="s">
        <v>822</v>
      </c>
      <c r="B160" s="37" t="s">
        <v>0</v>
      </c>
      <c r="C160" s="35" t="s">
        <v>391</v>
      </c>
      <c r="D160" s="34" t="s">
        <v>386</v>
      </c>
      <c r="E160" s="13">
        <f t="shared" si="32"/>
        <v>65.22</v>
      </c>
      <c r="F160" s="13">
        <v>0.96</v>
      </c>
      <c r="G160" s="13">
        <f t="shared" si="33"/>
        <v>62.61</v>
      </c>
      <c r="H160" s="13">
        <f t="shared" si="34"/>
        <v>235.54</v>
      </c>
      <c r="I160" s="13">
        <f t="shared" si="35"/>
        <v>313.56</v>
      </c>
      <c r="J160" s="13">
        <f t="shared" si="36"/>
        <v>56.44</v>
      </c>
      <c r="K160" s="14">
        <f t="shared" si="31"/>
        <v>370</v>
      </c>
      <c r="L160" s="21">
        <v>335</v>
      </c>
      <c r="M160" s="122">
        <f t="shared" si="37"/>
        <v>1.1000000000000001</v>
      </c>
      <c r="N160" s="239">
        <f>K160/'Приложение № 2 2017'!D151</f>
        <v>0.73</v>
      </c>
    </row>
    <row r="161" spans="1:14" x14ac:dyDescent="0.3">
      <c r="A161" s="240" t="s">
        <v>750</v>
      </c>
      <c r="B161" s="248" t="s">
        <v>872</v>
      </c>
      <c r="C161" s="242" t="s">
        <v>453</v>
      </c>
      <c r="D161" s="34" t="s">
        <v>386</v>
      </c>
      <c r="E161" s="13">
        <f t="shared" si="32"/>
        <v>65.22</v>
      </c>
      <c r="F161" s="13"/>
      <c r="G161" s="13">
        <f t="shared" si="33"/>
        <v>0</v>
      </c>
      <c r="H161" s="13">
        <f t="shared" si="34"/>
        <v>0</v>
      </c>
      <c r="I161" s="243">
        <f t="shared" si="35"/>
        <v>0</v>
      </c>
      <c r="J161" s="243">
        <f t="shared" si="36"/>
        <v>0</v>
      </c>
      <c r="K161" s="244">
        <f t="shared" si="31"/>
        <v>0</v>
      </c>
      <c r="L161" s="238">
        <v>0</v>
      </c>
      <c r="M161" s="239"/>
      <c r="N161" s="239" t="e">
        <f>K161/'Приложение № 2 2017'!D152</f>
        <v>#DIV/0!</v>
      </c>
    </row>
    <row r="162" spans="1:14" s="8" customFormat="1" x14ac:dyDescent="0.3">
      <c r="A162" s="12" t="s">
        <v>62</v>
      </c>
      <c r="B162" s="37" t="s">
        <v>100</v>
      </c>
      <c r="C162" s="35" t="s">
        <v>391</v>
      </c>
      <c r="D162" s="34" t="s">
        <v>386</v>
      </c>
      <c r="E162" s="13">
        <f t="shared" si="32"/>
        <v>65.22</v>
      </c>
      <c r="F162" s="13">
        <v>0.34</v>
      </c>
      <c r="G162" s="13">
        <f t="shared" si="33"/>
        <v>22.17</v>
      </c>
      <c r="H162" s="13">
        <f t="shared" si="34"/>
        <v>83.4</v>
      </c>
      <c r="I162" s="13">
        <f t="shared" si="35"/>
        <v>110.17</v>
      </c>
      <c r="J162" s="13">
        <f t="shared" si="36"/>
        <v>19.829999999999998</v>
      </c>
      <c r="K162" s="14">
        <f t="shared" si="31"/>
        <v>130</v>
      </c>
      <c r="L162" s="21">
        <v>120</v>
      </c>
      <c r="M162" s="122">
        <f>K162/L162</f>
        <v>1.08</v>
      </c>
      <c r="N162" s="239">
        <f>K162/'Приложение № 2 2017'!D153</f>
        <v>0.72</v>
      </c>
    </row>
    <row r="163" spans="1:14" s="8" customFormat="1" x14ac:dyDescent="0.3">
      <c r="A163" s="12" t="s">
        <v>63</v>
      </c>
      <c r="B163" s="37" t="s">
        <v>101</v>
      </c>
      <c r="C163" s="35" t="s">
        <v>391</v>
      </c>
      <c r="D163" s="34" t="s">
        <v>386</v>
      </c>
      <c r="E163" s="13">
        <f t="shared" si="32"/>
        <v>65.22</v>
      </c>
      <c r="F163" s="13">
        <v>0.96</v>
      </c>
      <c r="G163" s="13">
        <f t="shared" si="33"/>
        <v>62.61</v>
      </c>
      <c r="H163" s="13">
        <f t="shared" si="34"/>
        <v>235.54</v>
      </c>
      <c r="I163" s="13">
        <f t="shared" si="35"/>
        <v>313.56</v>
      </c>
      <c r="J163" s="13">
        <f t="shared" si="36"/>
        <v>56.44</v>
      </c>
      <c r="K163" s="14">
        <f t="shared" si="31"/>
        <v>370</v>
      </c>
      <c r="L163" s="21">
        <v>335</v>
      </c>
      <c r="M163" s="122">
        <f>K163/L163</f>
        <v>1.1000000000000001</v>
      </c>
      <c r="N163" s="239">
        <f>K163/'Приложение № 2 2017'!D154</f>
        <v>0.73</v>
      </c>
    </row>
    <row r="164" spans="1:14" s="8" customFormat="1" ht="27.6" x14ac:dyDescent="0.3">
      <c r="A164" s="12" t="s">
        <v>824</v>
      </c>
      <c r="B164" s="37" t="s">
        <v>23</v>
      </c>
      <c r="C164" s="35" t="s">
        <v>391</v>
      </c>
      <c r="D164" s="34" t="s">
        <v>386</v>
      </c>
      <c r="E164" s="13">
        <f t="shared" si="32"/>
        <v>65.22</v>
      </c>
      <c r="F164" s="13">
        <v>0.78</v>
      </c>
      <c r="G164" s="13">
        <f t="shared" si="33"/>
        <v>50.87</v>
      </c>
      <c r="H164" s="13">
        <f t="shared" si="34"/>
        <v>191.37</v>
      </c>
      <c r="I164" s="13">
        <f t="shared" si="35"/>
        <v>250</v>
      </c>
      <c r="J164" s="13">
        <f t="shared" si="36"/>
        <v>45</v>
      </c>
      <c r="K164" s="14">
        <f t="shared" si="31"/>
        <v>295</v>
      </c>
      <c r="L164" s="21">
        <v>270</v>
      </c>
      <c r="M164" s="122">
        <f>K164/L164</f>
        <v>1.0900000000000001</v>
      </c>
      <c r="N164" s="239">
        <f>K164/'Приложение № 2 2017'!D155</f>
        <v>0.72</v>
      </c>
    </row>
    <row r="165" spans="1:14" s="263" customFormat="1" ht="46.8" x14ac:dyDescent="0.3">
      <c r="A165" s="258" t="s">
        <v>826</v>
      </c>
      <c r="B165" s="259" t="str">
        <f>'Приложение № 2 2017'!B156</f>
        <v>Замена запальника (сопла, прокладки) отопительного котла АГВ (АОГВ) или  печной горелки</v>
      </c>
      <c r="C165" s="260" t="s">
        <v>733</v>
      </c>
      <c r="D165" s="163" t="s">
        <v>386</v>
      </c>
      <c r="E165" s="46">
        <f t="shared" si="32"/>
        <v>65.22</v>
      </c>
      <c r="F165" s="46">
        <v>0.6</v>
      </c>
      <c r="G165" s="46">
        <f t="shared" si="33"/>
        <v>39.130000000000003</v>
      </c>
      <c r="H165" s="46">
        <f t="shared" si="34"/>
        <v>147.21</v>
      </c>
      <c r="I165" s="261">
        <f t="shared" si="35"/>
        <v>0</v>
      </c>
      <c r="J165" s="261">
        <f t="shared" si="36"/>
        <v>0</v>
      </c>
      <c r="K165" s="244">
        <f t="shared" si="31"/>
        <v>0</v>
      </c>
      <c r="L165" s="262"/>
      <c r="M165" s="239"/>
      <c r="N165" s="239" t="e">
        <f>K165/'Приложение № 2 2017'!D156</f>
        <v>#DIV/0!</v>
      </c>
    </row>
    <row r="166" spans="1:14" s="9" customFormat="1" ht="27.6" x14ac:dyDescent="0.3">
      <c r="A166" s="160" t="s">
        <v>351</v>
      </c>
      <c r="B166" s="161" t="str">
        <f>'Приложение № 2 2017'!B157</f>
        <v>Замена запальника отопительного котла или АГВ (АОГВ) и проч.типов без демонтажа горелки</v>
      </c>
      <c r="C166" s="162" t="s">
        <v>391</v>
      </c>
      <c r="D166" s="163" t="s">
        <v>386</v>
      </c>
      <c r="E166" s="46">
        <f t="shared" si="32"/>
        <v>65.22</v>
      </c>
      <c r="F166" s="46">
        <v>0.34</v>
      </c>
      <c r="G166" s="46">
        <f t="shared" si="33"/>
        <v>22.17</v>
      </c>
      <c r="H166" s="46">
        <f t="shared" si="34"/>
        <v>83.4</v>
      </c>
      <c r="I166" s="46">
        <f t="shared" si="35"/>
        <v>110.17</v>
      </c>
      <c r="J166" s="46">
        <f t="shared" si="36"/>
        <v>19.829999999999998</v>
      </c>
      <c r="K166" s="14">
        <f t="shared" si="31"/>
        <v>130</v>
      </c>
      <c r="L166" s="26">
        <v>120</v>
      </c>
      <c r="M166" s="122">
        <f t="shared" ref="M166:M208" si="38">K166/L166</f>
        <v>1.08</v>
      </c>
      <c r="N166" s="239">
        <f>K166/'Приложение № 2 2017'!D157</f>
        <v>0.72</v>
      </c>
    </row>
    <row r="167" spans="1:14" s="9" customFormat="1" ht="27.6" x14ac:dyDescent="0.3">
      <c r="A167" s="160" t="s">
        <v>352</v>
      </c>
      <c r="B167" s="161" t="str">
        <f>'Приложение № 2 2017'!B158</f>
        <v>Замена запальника отопительного котла или АГВ (АОГВ) и проч.типов с демонтажом горелки</v>
      </c>
      <c r="C167" s="162" t="s">
        <v>391</v>
      </c>
      <c r="D167" s="163" t="s">
        <v>386</v>
      </c>
      <c r="E167" s="46">
        <f t="shared" si="32"/>
        <v>65.22</v>
      </c>
      <c r="F167" s="46">
        <v>1.3</v>
      </c>
      <c r="G167" s="46">
        <f t="shared" si="33"/>
        <v>84.79</v>
      </c>
      <c r="H167" s="46">
        <f t="shared" si="34"/>
        <v>318.98</v>
      </c>
      <c r="I167" s="46">
        <f t="shared" si="35"/>
        <v>419.49</v>
      </c>
      <c r="J167" s="46">
        <f t="shared" si="36"/>
        <v>75.510000000000005</v>
      </c>
      <c r="K167" s="14">
        <f t="shared" si="31"/>
        <v>495</v>
      </c>
      <c r="L167" s="26">
        <v>450</v>
      </c>
      <c r="M167" s="122">
        <f t="shared" si="38"/>
        <v>1.1000000000000001</v>
      </c>
      <c r="N167" s="239">
        <f>K167/'Приложение № 2 2017'!D158</f>
        <v>0.73</v>
      </c>
    </row>
    <row r="168" spans="1:14" s="8" customFormat="1" ht="27.6" x14ac:dyDescent="0.3">
      <c r="A168" s="12" t="s">
        <v>760</v>
      </c>
      <c r="B168" s="37" t="s">
        <v>307</v>
      </c>
      <c r="C168" s="35" t="s">
        <v>903</v>
      </c>
      <c r="D168" s="34" t="s">
        <v>386</v>
      </c>
      <c r="E168" s="13">
        <f t="shared" si="32"/>
        <v>65.22</v>
      </c>
      <c r="F168" s="13">
        <v>2.5</v>
      </c>
      <c r="G168" s="13">
        <f t="shared" si="33"/>
        <v>163.05000000000001</v>
      </c>
      <c r="H168" s="13">
        <f t="shared" si="34"/>
        <v>613.39</v>
      </c>
      <c r="I168" s="13">
        <f t="shared" si="35"/>
        <v>809.32</v>
      </c>
      <c r="J168" s="13">
        <f t="shared" si="36"/>
        <v>145.68</v>
      </c>
      <c r="K168" s="14">
        <f t="shared" si="31"/>
        <v>955</v>
      </c>
      <c r="L168" s="21">
        <v>870</v>
      </c>
      <c r="M168" s="122">
        <f t="shared" si="38"/>
        <v>1.1000000000000001</v>
      </c>
      <c r="N168" s="239">
        <f>K168/'Приложение № 2 2017'!D159</f>
        <v>0.73</v>
      </c>
    </row>
    <row r="169" spans="1:14" s="8" customFormat="1" x14ac:dyDescent="0.3">
      <c r="A169" s="12" t="s">
        <v>827</v>
      </c>
      <c r="B169" s="37" t="s">
        <v>905</v>
      </c>
      <c r="C169" s="35" t="s">
        <v>456</v>
      </c>
      <c r="D169" s="34" t="s">
        <v>386</v>
      </c>
      <c r="E169" s="13">
        <f t="shared" si="32"/>
        <v>65.22</v>
      </c>
      <c r="F169" s="13">
        <v>1.04</v>
      </c>
      <c r="G169" s="13">
        <f t="shared" si="33"/>
        <v>67.83</v>
      </c>
      <c r="H169" s="13">
        <f t="shared" si="34"/>
        <v>255.18</v>
      </c>
      <c r="I169" s="13">
        <f t="shared" si="35"/>
        <v>334.75</v>
      </c>
      <c r="J169" s="13">
        <f t="shared" si="36"/>
        <v>60.25</v>
      </c>
      <c r="K169" s="14">
        <f t="shared" si="31"/>
        <v>395</v>
      </c>
      <c r="L169" s="21">
        <v>360</v>
      </c>
      <c r="M169" s="122">
        <f t="shared" si="38"/>
        <v>1.1000000000000001</v>
      </c>
      <c r="N169" s="239">
        <f>K169/'Приложение № 2 2017'!D160</f>
        <v>0.72</v>
      </c>
    </row>
    <row r="170" spans="1:14" s="8" customFormat="1" x14ac:dyDescent="0.3">
      <c r="A170" s="12" t="s">
        <v>828</v>
      </c>
      <c r="B170" s="37" t="s">
        <v>67</v>
      </c>
      <c r="C170" s="35" t="s">
        <v>391</v>
      </c>
      <c r="D170" s="34" t="s">
        <v>386</v>
      </c>
      <c r="E170" s="13">
        <f t="shared" si="32"/>
        <v>65.22</v>
      </c>
      <c r="F170" s="13">
        <v>1.18</v>
      </c>
      <c r="G170" s="13">
        <f t="shared" si="33"/>
        <v>76.959999999999994</v>
      </c>
      <c r="H170" s="13">
        <f t="shared" si="34"/>
        <v>289.52</v>
      </c>
      <c r="I170" s="13">
        <f t="shared" si="35"/>
        <v>381.36</v>
      </c>
      <c r="J170" s="13">
        <f t="shared" si="36"/>
        <v>68.64</v>
      </c>
      <c r="K170" s="14">
        <f t="shared" si="31"/>
        <v>450</v>
      </c>
      <c r="L170" s="21">
        <v>410</v>
      </c>
      <c r="M170" s="122">
        <f t="shared" si="38"/>
        <v>1.1000000000000001</v>
      </c>
      <c r="N170" s="239">
        <f>K170/'Приложение № 2 2017'!D161</f>
        <v>0.73</v>
      </c>
    </row>
    <row r="171" spans="1:14" s="8" customFormat="1" x14ac:dyDescent="0.3">
      <c r="A171" s="12" t="s">
        <v>829</v>
      </c>
      <c r="B171" s="37" t="s">
        <v>2</v>
      </c>
      <c r="C171" s="35" t="s">
        <v>391</v>
      </c>
      <c r="D171" s="34" t="s">
        <v>386</v>
      </c>
      <c r="E171" s="13">
        <f t="shared" si="32"/>
        <v>65.22</v>
      </c>
      <c r="F171" s="13">
        <v>1.02</v>
      </c>
      <c r="G171" s="13">
        <f t="shared" si="33"/>
        <v>66.52</v>
      </c>
      <c r="H171" s="13">
        <f t="shared" si="34"/>
        <v>250.25</v>
      </c>
      <c r="I171" s="13">
        <f t="shared" si="35"/>
        <v>330.51</v>
      </c>
      <c r="J171" s="13">
        <f t="shared" si="36"/>
        <v>59.49</v>
      </c>
      <c r="K171" s="14">
        <f t="shared" si="31"/>
        <v>390</v>
      </c>
      <c r="L171" s="21">
        <v>355</v>
      </c>
      <c r="M171" s="122">
        <f t="shared" si="38"/>
        <v>1.1000000000000001</v>
      </c>
      <c r="N171" s="239">
        <f>K171/'Приложение № 2 2017'!D162</f>
        <v>0.73</v>
      </c>
    </row>
    <row r="172" spans="1:14" s="8" customFormat="1" ht="27.6" x14ac:dyDescent="0.3">
      <c r="A172" s="12" t="s">
        <v>830</v>
      </c>
      <c r="B172" s="37" t="s">
        <v>633</v>
      </c>
      <c r="C172" s="35" t="s">
        <v>503</v>
      </c>
      <c r="D172" s="34" t="s">
        <v>386</v>
      </c>
      <c r="E172" s="13">
        <f t="shared" si="32"/>
        <v>65.22</v>
      </c>
      <c r="F172" s="13">
        <v>1.44</v>
      </c>
      <c r="G172" s="13">
        <f t="shared" si="33"/>
        <v>93.92</v>
      </c>
      <c r="H172" s="13">
        <f t="shared" si="34"/>
        <v>353.33</v>
      </c>
      <c r="I172" s="13">
        <f t="shared" si="35"/>
        <v>466.1</v>
      </c>
      <c r="J172" s="13">
        <f t="shared" si="36"/>
        <v>83.9</v>
      </c>
      <c r="K172" s="14">
        <f t="shared" si="31"/>
        <v>550</v>
      </c>
      <c r="L172" s="21">
        <v>500</v>
      </c>
      <c r="M172" s="122">
        <f t="shared" si="38"/>
        <v>1.1000000000000001</v>
      </c>
      <c r="N172" s="239">
        <f>K172/'Приложение № 2 2017'!D163</f>
        <v>0.73</v>
      </c>
    </row>
    <row r="173" spans="1:14" s="8" customFormat="1" x14ac:dyDescent="0.3">
      <c r="A173" s="12" t="s">
        <v>832</v>
      </c>
      <c r="B173" s="37" t="s">
        <v>4</v>
      </c>
      <c r="C173" s="35" t="s">
        <v>391</v>
      </c>
      <c r="D173" s="34" t="s">
        <v>386</v>
      </c>
      <c r="E173" s="13">
        <f t="shared" si="32"/>
        <v>65.22</v>
      </c>
      <c r="F173" s="13">
        <v>0.66</v>
      </c>
      <c r="G173" s="13">
        <f t="shared" si="33"/>
        <v>43.05</v>
      </c>
      <c r="H173" s="13">
        <f t="shared" si="34"/>
        <v>161.94999999999999</v>
      </c>
      <c r="I173" s="13">
        <f t="shared" si="35"/>
        <v>216.1</v>
      </c>
      <c r="J173" s="13">
        <f t="shared" si="36"/>
        <v>38.9</v>
      </c>
      <c r="K173" s="14">
        <f t="shared" si="31"/>
        <v>255</v>
      </c>
      <c r="L173" s="21">
        <v>230</v>
      </c>
      <c r="M173" s="122">
        <f t="shared" si="38"/>
        <v>1.1100000000000001</v>
      </c>
      <c r="N173" s="239">
        <f>K173/'Приложение № 2 2017'!D164</f>
        <v>0.74</v>
      </c>
    </row>
    <row r="174" spans="1:14" s="8" customFormat="1" x14ac:dyDescent="0.3">
      <c r="A174" s="12" t="s">
        <v>752</v>
      </c>
      <c r="B174" s="37" t="s">
        <v>875</v>
      </c>
      <c r="C174" s="35" t="s">
        <v>715</v>
      </c>
      <c r="D174" s="34" t="s">
        <v>386</v>
      </c>
      <c r="E174" s="13">
        <f t="shared" si="32"/>
        <v>65.22</v>
      </c>
      <c r="F174" s="13">
        <v>0.32</v>
      </c>
      <c r="G174" s="13">
        <f t="shared" si="33"/>
        <v>20.87</v>
      </c>
      <c r="H174" s="13">
        <f t="shared" si="34"/>
        <v>78.510000000000005</v>
      </c>
      <c r="I174" s="13">
        <f t="shared" si="35"/>
        <v>101.69</v>
      </c>
      <c r="J174" s="13">
        <f t="shared" si="36"/>
        <v>18.309999999999999</v>
      </c>
      <c r="K174" s="14">
        <f t="shared" si="31"/>
        <v>120</v>
      </c>
      <c r="L174" s="21">
        <v>110</v>
      </c>
      <c r="M174" s="122">
        <f t="shared" si="38"/>
        <v>1.0900000000000001</v>
      </c>
      <c r="N174" s="239">
        <f>K174/'Приложение № 2 2017'!D165</f>
        <v>0.71</v>
      </c>
    </row>
    <row r="175" spans="1:14" s="8" customFormat="1" x14ac:dyDescent="0.3">
      <c r="A175" s="12" t="s">
        <v>853</v>
      </c>
      <c r="B175" s="37" t="s">
        <v>6</v>
      </c>
      <c r="C175" s="35" t="s">
        <v>394</v>
      </c>
      <c r="D175" s="34" t="s">
        <v>386</v>
      </c>
      <c r="E175" s="13">
        <f t="shared" si="32"/>
        <v>65.22</v>
      </c>
      <c r="F175" s="13">
        <v>0.5</v>
      </c>
      <c r="G175" s="13">
        <f t="shared" si="33"/>
        <v>32.61</v>
      </c>
      <c r="H175" s="13">
        <f t="shared" si="34"/>
        <v>122.68</v>
      </c>
      <c r="I175" s="13">
        <f t="shared" si="35"/>
        <v>165.25</v>
      </c>
      <c r="J175" s="13">
        <f t="shared" si="36"/>
        <v>29.75</v>
      </c>
      <c r="K175" s="14">
        <f t="shared" si="31"/>
        <v>195</v>
      </c>
      <c r="L175" s="21">
        <v>175</v>
      </c>
      <c r="M175" s="122">
        <f t="shared" si="38"/>
        <v>1.1100000000000001</v>
      </c>
      <c r="N175" s="239">
        <f>K175/'Приложение № 2 2017'!D166</f>
        <v>0.75</v>
      </c>
    </row>
    <row r="176" spans="1:14" s="8" customFormat="1" x14ac:dyDescent="0.3">
      <c r="A176" s="12" t="s">
        <v>854</v>
      </c>
      <c r="B176" s="37" t="s">
        <v>744</v>
      </c>
      <c r="C176" s="35" t="s">
        <v>745</v>
      </c>
      <c r="D176" s="34" t="s">
        <v>386</v>
      </c>
      <c r="E176" s="13">
        <f t="shared" si="32"/>
        <v>65.22</v>
      </c>
      <c r="F176" s="13">
        <v>0.33</v>
      </c>
      <c r="G176" s="13">
        <f t="shared" si="33"/>
        <v>21.52</v>
      </c>
      <c r="H176" s="13">
        <f t="shared" si="34"/>
        <v>80.959999999999994</v>
      </c>
      <c r="I176" s="13">
        <f t="shared" si="35"/>
        <v>105.93</v>
      </c>
      <c r="J176" s="13">
        <f t="shared" si="36"/>
        <v>19.07</v>
      </c>
      <c r="K176" s="14">
        <f t="shared" si="31"/>
        <v>125</v>
      </c>
      <c r="L176" s="21">
        <v>115</v>
      </c>
      <c r="M176" s="122">
        <f t="shared" si="38"/>
        <v>1.0900000000000001</v>
      </c>
      <c r="N176" s="239">
        <f>K176/'Приложение № 2 2017'!D167</f>
        <v>0.71</v>
      </c>
    </row>
    <row r="177" spans="1:14" s="8" customFormat="1" x14ac:dyDescent="0.3">
      <c r="A177" s="12" t="s">
        <v>762</v>
      </c>
      <c r="B177" s="37" t="s">
        <v>798</v>
      </c>
      <c r="C177" s="35" t="s">
        <v>417</v>
      </c>
      <c r="D177" s="34" t="s">
        <v>386</v>
      </c>
      <c r="E177" s="13">
        <f t="shared" si="32"/>
        <v>65.22</v>
      </c>
      <c r="F177" s="13">
        <v>0.65</v>
      </c>
      <c r="G177" s="13">
        <f t="shared" si="33"/>
        <v>42.39</v>
      </c>
      <c r="H177" s="13">
        <f t="shared" si="34"/>
        <v>159.47</v>
      </c>
      <c r="I177" s="13">
        <f t="shared" si="35"/>
        <v>211.86</v>
      </c>
      <c r="J177" s="13">
        <f t="shared" si="36"/>
        <v>38.14</v>
      </c>
      <c r="K177" s="14">
        <f t="shared" si="31"/>
        <v>250</v>
      </c>
      <c r="L177" s="21">
        <v>225</v>
      </c>
      <c r="M177" s="122">
        <f t="shared" si="38"/>
        <v>1.1100000000000001</v>
      </c>
      <c r="N177" s="239">
        <f>K177/'Приложение № 2 2017'!D168</f>
        <v>0.74</v>
      </c>
    </row>
    <row r="178" spans="1:14" s="8" customFormat="1" x14ac:dyDescent="0.3">
      <c r="A178" s="12" t="s">
        <v>709</v>
      </c>
      <c r="B178" s="37" t="s">
        <v>883</v>
      </c>
      <c r="C178" s="35" t="s">
        <v>419</v>
      </c>
      <c r="D178" s="34" t="s">
        <v>386</v>
      </c>
      <c r="E178" s="13">
        <f t="shared" si="32"/>
        <v>65.22</v>
      </c>
      <c r="F178" s="13">
        <v>0.33</v>
      </c>
      <c r="G178" s="13">
        <f t="shared" si="33"/>
        <v>21.52</v>
      </c>
      <c r="H178" s="13">
        <f t="shared" si="34"/>
        <v>80.959999999999994</v>
      </c>
      <c r="I178" s="13">
        <f t="shared" si="35"/>
        <v>105.93</v>
      </c>
      <c r="J178" s="13">
        <f t="shared" si="36"/>
        <v>19.07</v>
      </c>
      <c r="K178" s="14">
        <f t="shared" si="31"/>
        <v>125</v>
      </c>
      <c r="L178" s="21">
        <v>115</v>
      </c>
      <c r="M178" s="122">
        <f t="shared" si="38"/>
        <v>1.0900000000000001</v>
      </c>
      <c r="N178" s="239">
        <f>K178/'Приложение № 2 2017'!D170</f>
        <v>0.71</v>
      </c>
    </row>
    <row r="179" spans="1:14" s="8" customFormat="1" x14ac:dyDescent="0.3">
      <c r="A179" s="12" t="s">
        <v>711</v>
      </c>
      <c r="B179" s="37" t="s">
        <v>44</v>
      </c>
      <c r="C179" s="35" t="s">
        <v>674</v>
      </c>
      <c r="D179" s="34" t="s">
        <v>386</v>
      </c>
      <c r="E179" s="13">
        <f t="shared" si="32"/>
        <v>65.22</v>
      </c>
      <c r="F179" s="13">
        <v>1.33</v>
      </c>
      <c r="G179" s="13">
        <f t="shared" si="33"/>
        <v>86.74</v>
      </c>
      <c r="H179" s="13">
        <f t="shared" si="34"/>
        <v>326.32</v>
      </c>
      <c r="I179" s="13">
        <f t="shared" si="35"/>
        <v>427.97</v>
      </c>
      <c r="J179" s="13">
        <f t="shared" si="36"/>
        <v>77.03</v>
      </c>
      <c r="K179" s="14">
        <f t="shared" si="31"/>
        <v>505</v>
      </c>
      <c r="L179" s="21">
        <v>460</v>
      </c>
      <c r="M179" s="122">
        <f t="shared" si="38"/>
        <v>1.1000000000000001</v>
      </c>
      <c r="N179" s="239">
        <f>K179/'Приложение № 2 2017'!D171</f>
        <v>0.72</v>
      </c>
    </row>
    <row r="180" spans="1:14" s="8" customFormat="1" x14ac:dyDescent="0.3">
      <c r="A180" s="12" t="s">
        <v>855</v>
      </c>
      <c r="B180" s="37" t="s">
        <v>46</v>
      </c>
      <c r="C180" s="35" t="s">
        <v>47</v>
      </c>
      <c r="D180" s="34" t="s">
        <v>386</v>
      </c>
      <c r="E180" s="13">
        <f t="shared" si="32"/>
        <v>65.22</v>
      </c>
      <c r="F180" s="13">
        <v>1.42</v>
      </c>
      <c r="G180" s="13">
        <f t="shared" si="33"/>
        <v>92.61</v>
      </c>
      <c r="H180" s="13">
        <f t="shared" si="34"/>
        <v>348.4</v>
      </c>
      <c r="I180" s="13">
        <f t="shared" si="35"/>
        <v>461.86</v>
      </c>
      <c r="J180" s="13">
        <f t="shared" si="36"/>
        <v>83.14</v>
      </c>
      <c r="K180" s="14">
        <f t="shared" si="31"/>
        <v>545</v>
      </c>
      <c r="L180" s="21">
        <v>495</v>
      </c>
      <c r="M180" s="122">
        <f t="shared" si="38"/>
        <v>1.1000000000000001</v>
      </c>
      <c r="N180" s="239">
        <f>K180/'Приложение № 2 2017'!D172</f>
        <v>0.73</v>
      </c>
    </row>
    <row r="181" spans="1:14" s="8" customFormat="1" ht="27.6" x14ac:dyDescent="0.3">
      <c r="A181" s="12" t="s">
        <v>856</v>
      </c>
      <c r="B181" s="37" t="s">
        <v>308</v>
      </c>
      <c r="C181" s="35" t="s">
        <v>908</v>
      </c>
      <c r="D181" s="34" t="s">
        <v>386</v>
      </c>
      <c r="E181" s="13">
        <f t="shared" si="32"/>
        <v>65.22</v>
      </c>
      <c r="F181" s="13">
        <v>0.6</v>
      </c>
      <c r="G181" s="13">
        <f t="shared" si="33"/>
        <v>39.130000000000003</v>
      </c>
      <c r="H181" s="13">
        <f t="shared" si="34"/>
        <v>147.21</v>
      </c>
      <c r="I181" s="13">
        <f t="shared" si="35"/>
        <v>194.92</v>
      </c>
      <c r="J181" s="13">
        <f t="shared" si="36"/>
        <v>35.08</v>
      </c>
      <c r="K181" s="14">
        <f t="shared" si="31"/>
        <v>230</v>
      </c>
      <c r="L181" s="21">
        <v>210</v>
      </c>
      <c r="M181" s="122">
        <f t="shared" si="38"/>
        <v>1.1000000000000001</v>
      </c>
      <c r="N181" s="239">
        <f>K181/'Приложение № 2 2017'!D173</f>
        <v>0.73</v>
      </c>
    </row>
    <row r="182" spans="1:14" s="8" customFormat="1" x14ac:dyDescent="0.3">
      <c r="A182" s="12" t="s">
        <v>857</v>
      </c>
      <c r="B182" s="37" t="s">
        <v>8</v>
      </c>
      <c r="C182" s="35" t="s">
        <v>743</v>
      </c>
      <c r="D182" s="34" t="s">
        <v>386</v>
      </c>
      <c r="E182" s="13">
        <f t="shared" si="32"/>
        <v>65.22</v>
      </c>
      <c r="F182" s="13">
        <v>0.86</v>
      </c>
      <c r="G182" s="13">
        <f t="shared" si="33"/>
        <v>56.09</v>
      </c>
      <c r="H182" s="13">
        <f t="shared" si="34"/>
        <v>211.01</v>
      </c>
      <c r="I182" s="13">
        <f t="shared" si="35"/>
        <v>279.66000000000003</v>
      </c>
      <c r="J182" s="13">
        <f t="shared" si="36"/>
        <v>50.34</v>
      </c>
      <c r="K182" s="14">
        <f t="shared" si="31"/>
        <v>330</v>
      </c>
      <c r="L182" s="21">
        <v>300</v>
      </c>
      <c r="M182" s="122">
        <f t="shared" si="38"/>
        <v>1.1000000000000001</v>
      </c>
      <c r="N182" s="239">
        <f>K182/'Приложение № 2 2017'!D174</f>
        <v>0.73</v>
      </c>
    </row>
    <row r="183" spans="1:14" s="8" customFormat="1" x14ac:dyDescent="0.3">
      <c r="A183" s="12" t="s">
        <v>713</v>
      </c>
      <c r="B183" s="37" t="s">
        <v>910</v>
      </c>
      <c r="C183" s="35" t="s">
        <v>408</v>
      </c>
      <c r="D183" s="34" t="s">
        <v>386</v>
      </c>
      <c r="E183" s="13">
        <f t="shared" si="32"/>
        <v>65.22</v>
      </c>
      <c r="F183" s="13">
        <v>1.5</v>
      </c>
      <c r="G183" s="13">
        <f t="shared" si="33"/>
        <v>97.83</v>
      </c>
      <c r="H183" s="13">
        <f t="shared" si="34"/>
        <v>368.04</v>
      </c>
      <c r="I183" s="13">
        <f t="shared" si="35"/>
        <v>483.05</v>
      </c>
      <c r="J183" s="13">
        <f t="shared" si="36"/>
        <v>86.95</v>
      </c>
      <c r="K183" s="14">
        <f t="shared" si="31"/>
        <v>570</v>
      </c>
      <c r="L183" s="21">
        <v>520</v>
      </c>
      <c r="M183" s="122">
        <f t="shared" si="38"/>
        <v>1.1000000000000001</v>
      </c>
      <c r="N183" s="239">
        <f>K183/'Приложение № 2 2017'!D175</f>
        <v>0.73</v>
      </c>
    </row>
    <row r="184" spans="1:14" s="8" customFormat="1" x14ac:dyDescent="0.3">
      <c r="A184" s="12" t="s">
        <v>716</v>
      </c>
      <c r="B184" s="37" t="s">
        <v>912</v>
      </c>
      <c r="C184" s="35" t="s">
        <v>422</v>
      </c>
      <c r="D184" s="34" t="s">
        <v>386</v>
      </c>
      <c r="E184" s="13">
        <f t="shared" si="32"/>
        <v>65.22</v>
      </c>
      <c r="F184" s="13">
        <v>1.7</v>
      </c>
      <c r="G184" s="13">
        <f t="shared" si="33"/>
        <v>110.87</v>
      </c>
      <c r="H184" s="13">
        <f t="shared" si="34"/>
        <v>417.09</v>
      </c>
      <c r="I184" s="13">
        <f t="shared" si="35"/>
        <v>550.85</v>
      </c>
      <c r="J184" s="13">
        <f t="shared" si="36"/>
        <v>99.15</v>
      </c>
      <c r="K184" s="14">
        <f t="shared" si="31"/>
        <v>650</v>
      </c>
      <c r="L184" s="21">
        <v>590</v>
      </c>
      <c r="M184" s="122">
        <f t="shared" si="38"/>
        <v>1.1000000000000001</v>
      </c>
      <c r="N184" s="239">
        <f>K184/'Приложение № 2 2017'!D176</f>
        <v>0.73</v>
      </c>
    </row>
    <row r="185" spans="1:14" s="8" customFormat="1" ht="27.6" x14ac:dyDescent="0.3">
      <c r="A185" s="12" t="s">
        <v>717</v>
      </c>
      <c r="B185" s="37" t="s">
        <v>915</v>
      </c>
      <c r="C185" s="35" t="s">
        <v>391</v>
      </c>
      <c r="D185" s="34" t="s">
        <v>386</v>
      </c>
      <c r="E185" s="13">
        <f t="shared" ref="E185:E208" si="39">$E$15</f>
        <v>65.22</v>
      </c>
      <c r="F185" s="13">
        <v>1.5</v>
      </c>
      <c r="G185" s="13">
        <f t="shared" ref="G185:G208" si="40">E185*F185</f>
        <v>97.83</v>
      </c>
      <c r="H185" s="13">
        <f t="shared" ref="H185:H216" si="41">G185*3.762</f>
        <v>368.04</v>
      </c>
      <c r="I185" s="13">
        <f t="shared" ref="I185:I216" si="42">K185-J185</f>
        <v>483.05</v>
      </c>
      <c r="J185" s="13">
        <f t="shared" ref="J185:J216" si="43">K185/1.18*0.18</f>
        <v>86.95</v>
      </c>
      <c r="K185" s="14">
        <f t="shared" si="31"/>
        <v>570</v>
      </c>
      <c r="L185" s="21">
        <v>520</v>
      </c>
      <c r="M185" s="122">
        <f t="shared" si="38"/>
        <v>1.1000000000000001</v>
      </c>
      <c r="N185" s="239">
        <f>K185/'Приложение № 2 2017'!D177</f>
        <v>0.73</v>
      </c>
    </row>
    <row r="186" spans="1:14" s="8" customFormat="1" ht="27.6" x14ac:dyDescent="0.3">
      <c r="A186" s="12" t="s">
        <v>754</v>
      </c>
      <c r="B186" s="37" t="s">
        <v>76</v>
      </c>
      <c r="C186" s="35" t="s">
        <v>391</v>
      </c>
      <c r="D186" s="34" t="s">
        <v>386</v>
      </c>
      <c r="E186" s="13">
        <f t="shared" si="39"/>
        <v>65.22</v>
      </c>
      <c r="F186" s="13">
        <v>0.5</v>
      </c>
      <c r="G186" s="13">
        <f t="shared" si="40"/>
        <v>32.61</v>
      </c>
      <c r="H186" s="13">
        <f t="shared" si="41"/>
        <v>122.68</v>
      </c>
      <c r="I186" s="13">
        <f t="shared" si="42"/>
        <v>165.25</v>
      </c>
      <c r="J186" s="13">
        <f t="shared" si="43"/>
        <v>29.75</v>
      </c>
      <c r="K186" s="14">
        <f t="shared" si="31"/>
        <v>195</v>
      </c>
      <c r="L186" s="21">
        <v>175</v>
      </c>
      <c r="M186" s="122">
        <f t="shared" si="38"/>
        <v>1.1100000000000001</v>
      </c>
      <c r="N186" s="239">
        <f>K186/'Приложение № 2 2017'!D178</f>
        <v>0.75</v>
      </c>
    </row>
    <row r="187" spans="1:14" s="8" customFormat="1" x14ac:dyDescent="0.3">
      <c r="A187" s="12" t="s">
        <v>859</v>
      </c>
      <c r="B187" s="37" t="s">
        <v>877</v>
      </c>
      <c r="C187" s="35" t="s">
        <v>408</v>
      </c>
      <c r="D187" s="34" t="s">
        <v>386</v>
      </c>
      <c r="E187" s="13">
        <f t="shared" si="39"/>
        <v>65.22</v>
      </c>
      <c r="F187" s="13">
        <v>0.33</v>
      </c>
      <c r="G187" s="13">
        <f t="shared" si="40"/>
        <v>21.52</v>
      </c>
      <c r="H187" s="13">
        <f t="shared" si="41"/>
        <v>80.959999999999994</v>
      </c>
      <c r="I187" s="13">
        <f t="shared" si="42"/>
        <v>105.93</v>
      </c>
      <c r="J187" s="13">
        <f t="shared" si="43"/>
        <v>19.07</v>
      </c>
      <c r="K187" s="14">
        <f t="shared" si="31"/>
        <v>125</v>
      </c>
      <c r="L187" s="21">
        <v>115</v>
      </c>
      <c r="M187" s="122">
        <f t="shared" si="38"/>
        <v>1.0900000000000001</v>
      </c>
      <c r="N187" s="239">
        <f>K187/'Приложение № 2 2017'!D179</f>
        <v>0.71</v>
      </c>
    </row>
    <row r="188" spans="1:14" s="8" customFormat="1" ht="27.6" x14ac:dyDescent="0.3">
      <c r="A188" s="12" t="s">
        <v>861</v>
      </c>
      <c r="B188" s="37" t="s">
        <v>309</v>
      </c>
      <c r="C188" s="35" t="s">
        <v>391</v>
      </c>
      <c r="D188" s="34" t="s">
        <v>386</v>
      </c>
      <c r="E188" s="13">
        <f t="shared" si="39"/>
        <v>65.22</v>
      </c>
      <c r="F188" s="13">
        <v>1.5</v>
      </c>
      <c r="G188" s="13">
        <f t="shared" si="40"/>
        <v>97.83</v>
      </c>
      <c r="H188" s="13">
        <f t="shared" si="41"/>
        <v>368.04</v>
      </c>
      <c r="I188" s="13">
        <f t="shared" si="42"/>
        <v>483.05</v>
      </c>
      <c r="J188" s="13">
        <f t="shared" si="43"/>
        <v>86.95</v>
      </c>
      <c r="K188" s="14">
        <f t="shared" si="31"/>
        <v>570</v>
      </c>
      <c r="L188" s="21">
        <v>520</v>
      </c>
      <c r="M188" s="122">
        <f t="shared" si="38"/>
        <v>1.1000000000000001</v>
      </c>
      <c r="N188" s="239">
        <f>K188/'Приложение № 2 2017'!D180</f>
        <v>0.73</v>
      </c>
    </row>
    <row r="189" spans="1:14" s="8" customFormat="1" x14ac:dyDescent="0.3">
      <c r="A189" s="12" t="s">
        <v>863</v>
      </c>
      <c r="B189" s="37" t="s">
        <v>49</v>
      </c>
      <c r="C189" s="35" t="s">
        <v>391</v>
      </c>
      <c r="D189" s="34" t="s">
        <v>386</v>
      </c>
      <c r="E189" s="13">
        <f t="shared" si="39"/>
        <v>65.22</v>
      </c>
      <c r="F189" s="13">
        <v>1.03</v>
      </c>
      <c r="G189" s="13">
        <f t="shared" si="40"/>
        <v>67.180000000000007</v>
      </c>
      <c r="H189" s="13">
        <f t="shared" si="41"/>
        <v>252.73</v>
      </c>
      <c r="I189" s="13">
        <f t="shared" si="42"/>
        <v>334.75</v>
      </c>
      <c r="J189" s="13">
        <f t="shared" si="43"/>
        <v>60.25</v>
      </c>
      <c r="K189" s="14">
        <f t="shared" si="31"/>
        <v>395</v>
      </c>
      <c r="L189" s="21">
        <v>360</v>
      </c>
      <c r="M189" s="122">
        <f t="shared" si="38"/>
        <v>1.1000000000000001</v>
      </c>
      <c r="N189" s="239">
        <f>K189/'Приложение № 2 2017'!D181</f>
        <v>0.73</v>
      </c>
    </row>
    <row r="190" spans="1:14" s="8" customFormat="1" x14ac:dyDescent="0.3">
      <c r="A190" s="12" t="s">
        <v>719</v>
      </c>
      <c r="B190" s="37" t="s">
        <v>805</v>
      </c>
      <c r="C190" s="35" t="s">
        <v>391</v>
      </c>
      <c r="D190" s="34" t="s">
        <v>386</v>
      </c>
      <c r="E190" s="13">
        <f t="shared" si="39"/>
        <v>65.22</v>
      </c>
      <c r="F190" s="13">
        <v>0.3</v>
      </c>
      <c r="G190" s="13">
        <f t="shared" si="40"/>
        <v>19.57</v>
      </c>
      <c r="H190" s="13">
        <f t="shared" si="41"/>
        <v>73.62</v>
      </c>
      <c r="I190" s="13">
        <f t="shared" si="42"/>
        <v>97.46</v>
      </c>
      <c r="J190" s="13">
        <f t="shared" si="43"/>
        <v>17.54</v>
      </c>
      <c r="K190" s="14">
        <f t="shared" si="31"/>
        <v>115</v>
      </c>
      <c r="L190" s="21">
        <v>105</v>
      </c>
      <c r="M190" s="122">
        <f t="shared" si="38"/>
        <v>1.1000000000000001</v>
      </c>
      <c r="N190" s="239">
        <f>K190/'Приложение № 2 2017'!D182</f>
        <v>0.74</v>
      </c>
    </row>
    <row r="191" spans="1:14" s="8" customFormat="1" x14ac:dyDescent="0.3">
      <c r="A191" s="12" t="s">
        <v>721</v>
      </c>
      <c r="B191" s="37" t="s">
        <v>918</v>
      </c>
      <c r="C191" s="35" t="s">
        <v>391</v>
      </c>
      <c r="D191" s="34" t="s">
        <v>386</v>
      </c>
      <c r="E191" s="13">
        <f t="shared" si="39"/>
        <v>65.22</v>
      </c>
      <c r="F191" s="13">
        <v>0.64</v>
      </c>
      <c r="G191" s="13">
        <f t="shared" si="40"/>
        <v>41.74</v>
      </c>
      <c r="H191" s="13">
        <f t="shared" si="41"/>
        <v>157.03</v>
      </c>
      <c r="I191" s="13">
        <f t="shared" si="42"/>
        <v>203.39</v>
      </c>
      <c r="J191" s="13">
        <f t="shared" si="43"/>
        <v>36.61</v>
      </c>
      <c r="K191" s="14">
        <f t="shared" si="31"/>
        <v>240</v>
      </c>
      <c r="L191" s="21">
        <v>220</v>
      </c>
      <c r="M191" s="122">
        <f t="shared" si="38"/>
        <v>1.0900000000000001</v>
      </c>
      <c r="N191" s="239">
        <f>K191/'Приложение № 2 2017'!D183</f>
        <v>0.72</v>
      </c>
    </row>
    <row r="192" spans="1:14" s="8" customFormat="1" x14ac:dyDescent="0.3">
      <c r="A192" s="12" t="s">
        <v>723</v>
      </c>
      <c r="B192" s="37" t="s">
        <v>70</v>
      </c>
      <c r="C192" s="35" t="s">
        <v>391</v>
      </c>
      <c r="D192" s="34" t="s">
        <v>386</v>
      </c>
      <c r="E192" s="13">
        <f t="shared" si="39"/>
        <v>65.22</v>
      </c>
      <c r="F192" s="13">
        <v>0.21</v>
      </c>
      <c r="G192" s="13">
        <f t="shared" si="40"/>
        <v>13.7</v>
      </c>
      <c r="H192" s="13">
        <f t="shared" si="41"/>
        <v>51.54</v>
      </c>
      <c r="I192" s="13">
        <f t="shared" si="42"/>
        <v>72.03</v>
      </c>
      <c r="J192" s="13">
        <f t="shared" si="43"/>
        <v>12.97</v>
      </c>
      <c r="K192" s="14">
        <f t="shared" si="31"/>
        <v>85</v>
      </c>
      <c r="L192" s="21">
        <v>75</v>
      </c>
      <c r="M192" s="122">
        <f t="shared" si="38"/>
        <v>1.1299999999999999</v>
      </c>
      <c r="N192" s="239">
        <f>K192/'Приложение № 2 2017'!D184</f>
        <v>0.77</v>
      </c>
    </row>
    <row r="193" spans="1:14" s="8" customFormat="1" x14ac:dyDescent="0.3">
      <c r="A193" s="12" t="s">
        <v>764</v>
      </c>
      <c r="B193" s="37" t="s">
        <v>80</v>
      </c>
      <c r="C193" s="35" t="s">
        <v>391</v>
      </c>
      <c r="D193" s="34" t="s">
        <v>386</v>
      </c>
      <c r="E193" s="13">
        <f t="shared" si="39"/>
        <v>65.22</v>
      </c>
      <c r="F193" s="13">
        <v>0.6</v>
      </c>
      <c r="G193" s="13">
        <f t="shared" si="40"/>
        <v>39.130000000000003</v>
      </c>
      <c r="H193" s="13">
        <f t="shared" si="41"/>
        <v>147.21</v>
      </c>
      <c r="I193" s="13">
        <f t="shared" si="42"/>
        <v>194.92</v>
      </c>
      <c r="J193" s="13">
        <f t="shared" si="43"/>
        <v>35.08</v>
      </c>
      <c r="K193" s="14">
        <f t="shared" si="31"/>
        <v>230</v>
      </c>
      <c r="L193" s="21">
        <v>210</v>
      </c>
      <c r="M193" s="122">
        <f t="shared" si="38"/>
        <v>1.1000000000000001</v>
      </c>
      <c r="N193" s="239">
        <f>K193/'Приложение № 2 2017'!D185</f>
        <v>0.73</v>
      </c>
    </row>
    <row r="194" spans="1:14" s="8" customFormat="1" x14ac:dyDescent="0.3">
      <c r="A194" s="12" t="s">
        <v>724</v>
      </c>
      <c r="B194" s="37" t="s">
        <v>82</v>
      </c>
      <c r="C194" s="35" t="s">
        <v>391</v>
      </c>
      <c r="D194" s="34" t="s">
        <v>386</v>
      </c>
      <c r="E194" s="13">
        <f t="shared" si="39"/>
        <v>65.22</v>
      </c>
      <c r="F194" s="13">
        <v>0.7</v>
      </c>
      <c r="G194" s="13">
        <f t="shared" si="40"/>
        <v>45.65</v>
      </c>
      <c r="H194" s="13">
        <f t="shared" si="41"/>
        <v>171.74</v>
      </c>
      <c r="I194" s="13">
        <f t="shared" si="42"/>
        <v>228.81</v>
      </c>
      <c r="J194" s="13">
        <f t="shared" si="43"/>
        <v>41.19</v>
      </c>
      <c r="K194" s="14">
        <f t="shared" si="31"/>
        <v>270</v>
      </c>
      <c r="L194" s="21">
        <v>245</v>
      </c>
      <c r="M194" s="122">
        <f t="shared" si="38"/>
        <v>1.1000000000000001</v>
      </c>
      <c r="N194" s="239">
        <f>K194/'Приложение № 2 2017'!D186</f>
        <v>0.74</v>
      </c>
    </row>
    <row r="195" spans="1:14" s="8" customFormat="1" x14ac:dyDescent="0.3">
      <c r="A195" s="12" t="s">
        <v>865</v>
      </c>
      <c r="B195" s="37" t="s">
        <v>886</v>
      </c>
      <c r="C195" s="35" t="s">
        <v>391</v>
      </c>
      <c r="D195" s="34" t="s">
        <v>386</v>
      </c>
      <c r="E195" s="13">
        <f t="shared" si="39"/>
        <v>65.22</v>
      </c>
      <c r="F195" s="13">
        <v>0.25</v>
      </c>
      <c r="G195" s="13">
        <f t="shared" si="40"/>
        <v>16.309999999999999</v>
      </c>
      <c r="H195" s="13">
        <f t="shared" si="41"/>
        <v>61.36</v>
      </c>
      <c r="I195" s="13">
        <f t="shared" si="42"/>
        <v>80.510000000000005</v>
      </c>
      <c r="J195" s="13">
        <f t="shared" si="43"/>
        <v>14.49</v>
      </c>
      <c r="K195" s="14">
        <f t="shared" si="31"/>
        <v>95</v>
      </c>
      <c r="L195" s="21">
        <v>85</v>
      </c>
      <c r="M195" s="122">
        <f t="shared" si="38"/>
        <v>1.1200000000000001</v>
      </c>
      <c r="N195" s="239">
        <f>K195/'Приложение № 2 2017'!D187</f>
        <v>0.73</v>
      </c>
    </row>
    <row r="196" spans="1:14" s="8" customFormat="1" x14ac:dyDescent="0.3">
      <c r="A196" s="12" t="s">
        <v>868</v>
      </c>
      <c r="B196" s="37" t="s">
        <v>87</v>
      </c>
      <c r="C196" s="35" t="s">
        <v>391</v>
      </c>
      <c r="D196" s="34" t="s">
        <v>386</v>
      </c>
      <c r="E196" s="13">
        <f t="shared" si="39"/>
        <v>65.22</v>
      </c>
      <c r="F196" s="13">
        <v>1.5</v>
      </c>
      <c r="G196" s="13">
        <f t="shared" si="40"/>
        <v>97.83</v>
      </c>
      <c r="H196" s="13">
        <f t="shared" si="41"/>
        <v>368.04</v>
      </c>
      <c r="I196" s="13">
        <f t="shared" si="42"/>
        <v>483.05</v>
      </c>
      <c r="J196" s="13">
        <f t="shared" si="43"/>
        <v>86.95</v>
      </c>
      <c r="K196" s="14">
        <f t="shared" si="31"/>
        <v>570</v>
      </c>
      <c r="L196" s="21">
        <v>520</v>
      </c>
      <c r="M196" s="122">
        <f t="shared" si="38"/>
        <v>1.1000000000000001</v>
      </c>
      <c r="N196" s="239">
        <f>K196/'Приложение № 2 2017'!D188</f>
        <v>0.73</v>
      </c>
    </row>
    <row r="197" spans="1:14" s="8" customFormat="1" x14ac:dyDescent="0.3">
      <c r="A197" s="12" t="s">
        <v>12</v>
      </c>
      <c r="B197" s="37" t="s">
        <v>51</v>
      </c>
      <c r="C197" s="35" t="s">
        <v>391</v>
      </c>
      <c r="D197" s="34" t="s">
        <v>386</v>
      </c>
      <c r="E197" s="13">
        <f t="shared" si="39"/>
        <v>65.22</v>
      </c>
      <c r="F197" s="13">
        <v>2.5</v>
      </c>
      <c r="G197" s="13">
        <f t="shared" si="40"/>
        <v>163.05000000000001</v>
      </c>
      <c r="H197" s="13">
        <f t="shared" si="41"/>
        <v>613.39</v>
      </c>
      <c r="I197" s="13">
        <f t="shared" si="42"/>
        <v>809.32</v>
      </c>
      <c r="J197" s="13">
        <f t="shared" si="43"/>
        <v>145.68</v>
      </c>
      <c r="K197" s="14">
        <f t="shared" si="31"/>
        <v>955</v>
      </c>
      <c r="L197" s="21">
        <v>870</v>
      </c>
      <c r="M197" s="122">
        <f t="shared" si="38"/>
        <v>1.1000000000000001</v>
      </c>
      <c r="N197" s="239">
        <f>K197/'Приложение № 2 2017'!D189</f>
        <v>0.73</v>
      </c>
    </row>
    <row r="198" spans="1:14" s="8" customFormat="1" x14ac:dyDescent="0.3">
      <c r="A198" s="12" t="s">
        <v>16</v>
      </c>
      <c r="B198" s="37" t="s">
        <v>54</v>
      </c>
      <c r="C198" s="35" t="s">
        <v>391</v>
      </c>
      <c r="D198" s="34" t="s">
        <v>386</v>
      </c>
      <c r="E198" s="13">
        <f t="shared" si="39"/>
        <v>65.22</v>
      </c>
      <c r="F198" s="13">
        <v>0.33</v>
      </c>
      <c r="G198" s="13">
        <f t="shared" si="40"/>
        <v>21.52</v>
      </c>
      <c r="H198" s="13">
        <f t="shared" si="41"/>
        <v>80.959999999999994</v>
      </c>
      <c r="I198" s="13">
        <f t="shared" si="42"/>
        <v>105.93</v>
      </c>
      <c r="J198" s="13">
        <f t="shared" si="43"/>
        <v>19.07</v>
      </c>
      <c r="K198" s="14">
        <f t="shared" si="31"/>
        <v>125</v>
      </c>
      <c r="L198" s="21">
        <v>115</v>
      </c>
      <c r="M198" s="122">
        <f t="shared" si="38"/>
        <v>1.0900000000000001</v>
      </c>
      <c r="N198" s="239">
        <f>K198/'Приложение № 2 2017'!D190</f>
        <v>0.71</v>
      </c>
    </row>
    <row r="199" spans="1:14" s="8" customFormat="1" ht="27.6" x14ac:dyDescent="0.3">
      <c r="A199" s="12" t="s">
        <v>55</v>
      </c>
      <c r="B199" s="37" t="s">
        <v>888</v>
      </c>
      <c r="C199" s="41" t="s">
        <v>901</v>
      </c>
      <c r="D199" s="34" t="s">
        <v>386</v>
      </c>
      <c r="E199" s="13">
        <f t="shared" si="39"/>
        <v>65.22</v>
      </c>
      <c r="F199" s="18">
        <v>0.25</v>
      </c>
      <c r="G199" s="13">
        <f t="shared" si="40"/>
        <v>16.309999999999999</v>
      </c>
      <c r="H199" s="13">
        <f t="shared" si="41"/>
        <v>61.36</v>
      </c>
      <c r="I199" s="13">
        <f t="shared" si="42"/>
        <v>80.510000000000005</v>
      </c>
      <c r="J199" s="13">
        <f t="shared" si="43"/>
        <v>14.49</v>
      </c>
      <c r="K199" s="14">
        <f t="shared" si="31"/>
        <v>95</v>
      </c>
      <c r="L199" s="21">
        <v>85</v>
      </c>
      <c r="M199" s="122">
        <f t="shared" si="38"/>
        <v>1.1200000000000001</v>
      </c>
      <c r="N199" s="239">
        <f>K199/'Приложение № 2 2017'!D191</f>
        <v>0.73</v>
      </c>
    </row>
    <row r="200" spans="1:14" s="8" customFormat="1" ht="27.6" x14ac:dyDescent="0.3">
      <c r="A200" s="12" t="s">
        <v>18</v>
      </c>
      <c r="B200" s="37" t="s">
        <v>879</v>
      </c>
      <c r="C200" s="41" t="s">
        <v>715</v>
      </c>
      <c r="D200" s="34" t="s">
        <v>386</v>
      </c>
      <c r="E200" s="13">
        <f t="shared" si="39"/>
        <v>65.22</v>
      </c>
      <c r="F200" s="18">
        <v>0.3</v>
      </c>
      <c r="G200" s="13">
        <f t="shared" si="40"/>
        <v>19.57</v>
      </c>
      <c r="H200" s="13">
        <f t="shared" si="41"/>
        <v>73.62</v>
      </c>
      <c r="I200" s="13">
        <f t="shared" si="42"/>
        <v>97.46</v>
      </c>
      <c r="J200" s="13">
        <f t="shared" si="43"/>
        <v>17.54</v>
      </c>
      <c r="K200" s="14">
        <f t="shared" si="31"/>
        <v>115</v>
      </c>
      <c r="L200" s="21">
        <v>105</v>
      </c>
      <c r="M200" s="122">
        <f t="shared" si="38"/>
        <v>1.1000000000000001</v>
      </c>
      <c r="N200" s="239">
        <f>K200/'Приложение № 2 2017'!D192</f>
        <v>0.74</v>
      </c>
    </row>
    <row r="201" spans="1:14" s="9" customFormat="1" ht="27.6" x14ac:dyDescent="0.3">
      <c r="A201" s="160" t="s">
        <v>20</v>
      </c>
      <c r="B201" s="161" t="s">
        <v>310</v>
      </c>
      <c r="C201" s="164" t="s">
        <v>408</v>
      </c>
      <c r="D201" s="163" t="s">
        <v>386</v>
      </c>
      <c r="E201" s="46">
        <f t="shared" si="39"/>
        <v>65.22</v>
      </c>
      <c r="F201" s="165">
        <v>1.5</v>
      </c>
      <c r="G201" s="46">
        <f t="shared" si="40"/>
        <v>97.83</v>
      </c>
      <c r="H201" s="46">
        <f t="shared" si="41"/>
        <v>368.04</v>
      </c>
      <c r="I201" s="46">
        <f t="shared" si="42"/>
        <v>483.05</v>
      </c>
      <c r="J201" s="46">
        <f t="shared" si="43"/>
        <v>86.95</v>
      </c>
      <c r="K201" s="14">
        <f t="shared" si="31"/>
        <v>570</v>
      </c>
      <c r="L201" s="26">
        <v>520</v>
      </c>
      <c r="M201" s="122">
        <f t="shared" si="38"/>
        <v>1.1000000000000001</v>
      </c>
      <c r="N201" s="239">
        <f>K201/'Приложение № 2 2017'!D193</f>
        <v>0.73</v>
      </c>
    </row>
    <row r="202" spans="1:14" s="8" customFormat="1" x14ac:dyDescent="0.3">
      <c r="A202" s="12" t="s">
        <v>22</v>
      </c>
      <c r="B202" s="37" t="s">
        <v>880</v>
      </c>
      <c r="C202" s="41" t="s">
        <v>391</v>
      </c>
      <c r="D202" s="34" t="s">
        <v>386</v>
      </c>
      <c r="E202" s="13">
        <f t="shared" si="39"/>
        <v>65.22</v>
      </c>
      <c r="F202" s="18">
        <v>7.0000000000000007E-2</v>
      </c>
      <c r="G202" s="13">
        <f t="shared" si="40"/>
        <v>4.57</v>
      </c>
      <c r="H202" s="13">
        <f t="shared" si="41"/>
        <v>17.190000000000001</v>
      </c>
      <c r="I202" s="13">
        <f t="shared" si="42"/>
        <v>25.42</v>
      </c>
      <c r="J202" s="13">
        <f t="shared" si="43"/>
        <v>4.58</v>
      </c>
      <c r="K202" s="14">
        <f t="shared" si="31"/>
        <v>30</v>
      </c>
      <c r="L202" s="21">
        <v>25</v>
      </c>
      <c r="M202" s="122">
        <f t="shared" si="38"/>
        <v>1.2</v>
      </c>
      <c r="N202" s="239">
        <f>K202/'Приложение № 2 2017'!D194</f>
        <v>0.86</v>
      </c>
    </row>
    <row r="203" spans="1:14" s="8" customFormat="1" ht="41.4" x14ac:dyDescent="0.3">
      <c r="A203" s="12" t="s">
        <v>920</v>
      </c>
      <c r="B203" s="37" t="s">
        <v>311</v>
      </c>
      <c r="C203" s="41" t="s">
        <v>391</v>
      </c>
      <c r="D203" s="34" t="s">
        <v>386</v>
      </c>
      <c r="E203" s="13">
        <f t="shared" si="39"/>
        <v>65.22</v>
      </c>
      <c r="F203" s="18">
        <v>0.28000000000000003</v>
      </c>
      <c r="G203" s="13">
        <f t="shared" si="40"/>
        <v>18.260000000000002</v>
      </c>
      <c r="H203" s="13">
        <f t="shared" si="41"/>
        <v>68.69</v>
      </c>
      <c r="I203" s="13">
        <f t="shared" si="42"/>
        <v>88.98</v>
      </c>
      <c r="J203" s="13">
        <f t="shared" si="43"/>
        <v>16.02</v>
      </c>
      <c r="K203" s="14">
        <f t="shared" si="31"/>
        <v>105</v>
      </c>
      <c r="L203" s="21">
        <v>95</v>
      </c>
      <c r="M203" s="122">
        <f t="shared" si="38"/>
        <v>1.1100000000000001</v>
      </c>
      <c r="N203" s="239">
        <f>K203/'Приложение № 2 2017'!D195</f>
        <v>0.72</v>
      </c>
    </row>
    <row r="204" spans="1:14" s="8" customFormat="1" ht="41.4" x14ac:dyDescent="0.3">
      <c r="A204" s="12" t="s">
        <v>64</v>
      </c>
      <c r="B204" s="37" t="s">
        <v>316</v>
      </c>
      <c r="C204" s="41" t="s">
        <v>391</v>
      </c>
      <c r="D204" s="34" t="s">
        <v>386</v>
      </c>
      <c r="E204" s="13">
        <f t="shared" si="39"/>
        <v>65.22</v>
      </c>
      <c r="F204" s="18">
        <v>0.55000000000000004</v>
      </c>
      <c r="G204" s="13">
        <f t="shared" si="40"/>
        <v>35.869999999999997</v>
      </c>
      <c r="H204" s="13">
        <f t="shared" si="41"/>
        <v>134.94</v>
      </c>
      <c r="I204" s="13">
        <f t="shared" si="42"/>
        <v>177.97</v>
      </c>
      <c r="J204" s="13">
        <f t="shared" si="43"/>
        <v>32.03</v>
      </c>
      <c r="K204" s="14">
        <f t="shared" si="31"/>
        <v>210</v>
      </c>
      <c r="L204" s="21">
        <v>190</v>
      </c>
      <c r="M204" s="122">
        <f t="shared" si="38"/>
        <v>1.1100000000000001</v>
      </c>
      <c r="N204" s="239">
        <f>K204/'Приложение № 2 2017'!D196</f>
        <v>0.72</v>
      </c>
    </row>
    <row r="205" spans="1:14" s="8" customFormat="1" ht="41.4" x14ac:dyDescent="0.3">
      <c r="A205" s="12" t="s">
        <v>871</v>
      </c>
      <c r="B205" s="54" t="s">
        <v>312</v>
      </c>
      <c r="C205" s="41" t="s">
        <v>391</v>
      </c>
      <c r="D205" s="34" t="s">
        <v>386</v>
      </c>
      <c r="E205" s="13">
        <f t="shared" si="39"/>
        <v>65.22</v>
      </c>
      <c r="F205" s="18">
        <v>1.27</v>
      </c>
      <c r="G205" s="13">
        <f t="shared" si="40"/>
        <v>82.83</v>
      </c>
      <c r="H205" s="13">
        <f t="shared" si="41"/>
        <v>311.61</v>
      </c>
      <c r="I205" s="13">
        <f t="shared" si="42"/>
        <v>411.02</v>
      </c>
      <c r="J205" s="13">
        <f t="shared" si="43"/>
        <v>73.98</v>
      </c>
      <c r="K205" s="14">
        <f t="shared" si="31"/>
        <v>485</v>
      </c>
      <c r="L205" s="21">
        <v>440</v>
      </c>
      <c r="M205" s="122">
        <f t="shared" si="38"/>
        <v>1.1000000000000001</v>
      </c>
      <c r="N205" s="239">
        <f>K205/'Приложение № 2 2017'!D197</f>
        <v>0.73</v>
      </c>
    </row>
    <row r="206" spans="1:14" s="8" customFormat="1" ht="28.2" x14ac:dyDescent="0.3">
      <c r="A206" s="12" t="s">
        <v>65</v>
      </c>
      <c r="B206" s="37" t="s">
        <v>10</v>
      </c>
      <c r="C206" s="42" t="s">
        <v>11</v>
      </c>
      <c r="D206" s="34" t="s">
        <v>386</v>
      </c>
      <c r="E206" s="13">
        <f t="shared" si="39"/>
        <v>65.22</v>
      </c>
      <c r="F206" s="18">
        <v>0.47</v>
      </c>
      <c r="G206" s="13">
        <f t="shared" si="40"/>
        <v>30.65</v>
      </c>
      <c r="H206" s="13">
        <f t="shared" si="41"/>
        <v>115.31</v>
      </c>
      <c r="I206" s="13">
        <f t="shared" si="42"/>
        <v>152.54</v>
      </c>
      <c r="J206" s="13">
        <f t="shared" si="43"/>
        <v>27.46</v>
      </c>
      <c r="K206" s="14">
        <f t="shared" si="31"/>
        <v>180</v>
      </c>
      <c r="L206" s="21">
        <v>165</v>
      </c>
      <c r="M206" s="122">
        <f t="shared" si="38"/>
        <v>1.0900000000000001</v>
      </c>
      <c r="N206" s="239">
        <f>K206/'Приложение № 2 2017'!D198</f>
        <v>0.73</v>
      </c>
    </row>
    <row r="207" spans="1:14" s="8" customFormat="1" x14ac:dyDescent="0.3">
      <c r="A207" s="12" t="s">
        <v>24</v>
      </c>
      <c r="B207" s="37" t="s">
        <v>881</v>
      </c>
      <c r="C207" s="41" t="s">
        <v>391</v>
      </c>
      <c r="D207" s="34" t="s">
        <v>386</v>
      </c>
      <c r="E207" s="13">
        <f t="shared" si="39"/>
        <v>65.22</v>
      </c>
      <c r="F207" s="18">
        <v>0.17</v>
      </c>
      <c r="G207" s="13">
        <f t="shared" si="40"/>
        <v>11.09</v>
      </c>
      <c r="H207" s="13">
        <f t="shared" si="41"/>
        <v>41.72</v>
      </c>
      <c r="I207" s="13">
        <f t="shared" si="42"/>
        <v>55.08</v>
      </c>
      <c r="J207" s="13">
        <f t="shared" si="43"/>
        <v>9.92</v>
      </c>
      <c r="K207" s="14">
        <f t="shared" si="31"/>
        <v>65</v>
      </c>
      <c r="L207" s="21">
        <v>60</v>
      </c>
      <c r="M207" s="122">
        <f t="shared" si="38"/>
        <v>1.08</v>
      </c>
      <c r="N207" s="239">
        <f>K207/'Приложение № 2 2017'!D199</f>
        <v>0.72</v>
      </c>
    </row>
    <row r="208" spans="1:14" s="9" customFormat="1" ht="27.6" x14ac:dyDescent="0.3">
      <c r="A208" s="160" t="s">
        <v>873</v>
      </c>
      <c r="B208" s="161" t="str">
        <f>'Приложение № 2 2017'!B200</f>
        <v>Чистка  запальника (форсунки запальника) отопительного прибора</v>
      </c>
      <c r="C208" s="164" t="s">
        <v>391</v>
      </c>
      <c r="D208" s="163" t="s">
        <v>386</v>
      </c>
      <c r="E208" s="46">
        <f t="shared" si="39"/>
        <v>65.22</v>
      </c>
      <c r="F208" s="165">
        <v>0.43</v>
      </c>
      <c r="G208" s="46">
        <f t="shared" si="40"/>
        <v>28.04</v>
      </c>
      <c r="H208" s="46">
        <f t="shared" si="41"/>
        <v>105.49</v>
      </c>
      <c r="I208" s="46">
        <f t="shared" si="42"/>
        <v>139.83000000000001</v>
      </c>
      <c r="J208" s="46">
        <f t="shared" si="43"/>
        <v>25.17</v>
      </c>
      <c r="K208" s="14">
        <f t="shared" si="31"/>
        <v>165</v>
      </c>
      <c r="L208" s="26">
        <v>150</v>
      </c>
      <c r="M208" s="122">
        <f t="shared" si="38"/>
        <v>1.1000000000000001</v>
      </c>
      <c r="N208" s="239">
        <f>K208/'Приложение № 2 2017'!D200</f>
        <v>0.73</v>
      </c>
    </row>
    <row r="209" spans="1:14" x14ac:dyDescent="0.3">
      <c r="A209" s="264" t="s">
        <v>91</v>
      </c>
      <c r="B209" s="265"/>
      <c r="C209" s="242"/>
      <c r="D209" s="34"/>
      <c r="E209" s="13"/>
      <c r="F209" s="13"/>
      <c r="G209" s="13"/>
      <c r="H209" s="13">
        <f t="shared" si="41"/>
        <v>0</v>
      </c>
      <c r="I209" s="243">
        <f t="shared" si="42"/>
        <v>0</v>
      </c>
      <c r="J209" s="243">
        <f t="shared" si="43"/>
        <v>0</v>
      </c>
      <c r="K209" s="244">
        <f t="shared" si="31"/>
        <v>0</v>
      </c>
      <c r="L209" s="238">
        <v>0</v>
      </c>
      <c r="M209" s="239"/>
      <c r="N209" s="239" t="e">
        <f>K209/'Приложение № 2 2017'!D201</f>
        <v>#DIV/0!</v>
      </c>
    </row>
    <row r="210" spans="1:14" s="8" customFormat="1" x14ac:dyDescent="0.3">
      <c r="A210" s="12" t="s">
        <v>874</v>
      </c>
      <c r="B210" s="37" t="s">
        <v>92</v>
      </c>
      <c r="C210" s="35" t="s">
        <v>408</v>
      </c>
      <c r="D210" s="34" t="s">
        <v>384</v>
      </c>
      <c r="E210" s="13">
        <f>(7000*1.5+7000/12)/165*1.1*1.084</f>
        <v>80.099999999999994</v>
      </c>
      <c r="F210" s="13">
        <v>1</v>
      </c>
      <c r="G210" s="13">
        <f t="shared" ref="G210:G218" si="44">E210*F210</f>
        <v>80.099999999999994</v>
      </c>
      <c r="H210" s="13">
        <f t="shared" si="41"/>
        <v>301.33999999999997</v>
      </c>
      <c r="I210" s="13">
        <f t="shared" si="42"/>
        <v>398.31</v>
      </c>
      <c r="J210" s="13">
        <f t="shared" si="43"/>
        <v>71.69</v>
      </c>
      <c r="K210" s="14">
        <f t="shared" si="31"/>
        <v>470</v>
      </c>
      <c r="L210" s="21">
        <v>425</v>
      </c>
      <c r="M210" s="122">
        <f t="shared" ref="M210:M218" si="45">K210/L210</f>
        <v>1.1100000000000001</v>
      </c>
      <c r="N210" s="239">
        <f>K210/'Приложение № 2 2017'!D202</f>
        <v>0.8</v>
      </c>
    </row>
    <row r="211" spans="1:14" s="8" customFormat="1" x14ac:dyDescent="0.3">
      <c r="A211" s="12" t="s">
        <v>902</v>
      </c>
      <c r="B211" s="37" t="s">
        <v>93</v>
      </c>
      <c r="C211" s="35" t="s">
        <v>391</v>
      </c>
      <c r="D211" s="34" t="s">
        <v>384</v>
      </c>
      <c r="E211" s="13">
        <f t="shared" ref="E211:E218" si="46">$E$210</f>
        <v>80.099999999999994</v>
      </c>
      <c r="F211" s="13">
        <v>0.95</v>
      </c>
      <c r="G211" s="13">
        <f t="shared" si="44"/>
        <v>76.099999999999994</v>
      </c>
      <c r="H211" s="13">
        <f t="shared" si="41"/>
        <v>286.29000000000002</v>
      </c>
      <c r="I211" s="13">
        <f t="shared" si="42"/>
        <v>377.12</v>
      </c>
      <c r="J211" s="13">
        <f t="shared" si="43"/>
        <v>67.88</v>
      </c>
      <c r="K211" s="14">
        <f t="shared" ref="K211:K274" si="47">MROUND(L211*1.1,5)</f>
        <v>445</v>
      </c>
      <c r="L211" s="21">
        <v>405</v>
      </c>
      <c r="M211" s="122">
        <f t="shared" si="45"/>
        <v>1.1000000000000001</v>
      </c>
      <c r="N211" s="239">
        <f>K211/'Приложение № 2 2017'!D203</f>
        <v>0.79</v>
      </c>
    </row>
    <row r="212" spans="1:14" s="8" customFormat="1" ht="27.6" x14ac:dyDescent="0.3">
      <c r="A212" s="12" t="s">
        <v>904</v>
      </c>
      <c r="B212" s="37" t="s">
        <v>94</v>
      </c>
      <c r="C212" s="35" t="s">
        <v>391</v>
      </c>
      <c r="D212" s="34" t="s">
        <v>384</v>
      </c>
      <c r="E212" s="13">
        <f t="shared" si="46"/>
        <v>80.099999999999994</v>
      </c>
      <c r="F212" s="13">
        <v>2.5</v>
      </c>
      <c r="G212" s="13">
        <f t="shared" si="44"/>
        <v>200.25</v>
      </c>
      <c r="H212" s="13">
        <f t="shared" si="41"/>
        <v>753.34</v>
      </c>
      <c r="I212" s="13">
        <f t="shared" si="42"/>
        <v>991.53</v>
      </c>
      <c r="J212" s="13">
        <f t="shared" si="43"/>
        <v>178.47</v>
      </c>
      <c r="K212" s="14">
        <f t="shared" si="47"/>
        <v>1170</v>
      </c>
      <c r="L212" s="21">
        <v>1065</v>
      </c>
      <c r="M212" s="122">
        <f t="shared" si="45"/>
        <v>1.1000000000000001</v>
      </c>
      <c r="N212" s="239">
        <f>K212/'Приложение № 2 2017'!D204</f>
        <v>0.8</v>
      </c>
    </row>
    <row r="213" spans="1:14" s="8" customFormat="1" x14ac:dyDescent="0.3">
      <c r="A213" s="12" t="s">
        <v>66</v>
      </c>
      <c r="B213" s="37" t="s">
        <v>95</v>
      </c>
      <c r="C213" s="35" t="s">
        <v>391</v>
      </c>
      <c r="D213" s="34" t="s">
        <v>384</v>
      </c>
      <c r="E213" s="13">
        <f t="shared" si="46"/>
        <v>80.099999999999994</v>
      </c>
      <c r="F213" s="13">
        <v>2.2000000000000002</v>
      </c>
      <c r="G213" s="13">
        <f t="shared" si="44"/>
        <v>176.22</v>
      </c>
      <c r="H213" s="13">
        <f t="shared" si="41"/>
        <v>662.94</v>
      </c>
      <c r="I213" s="13">
        <f t="shared" si="42"/>
        <v>877.12</v>
      </c>
      <c r="J213" s="13">
        <f t="shared" si="43"/>
        <v>157.88</v>
      </c>
      <c r="K213" s="14">
        <f t="shared" si="47"/>
        <v>1035</v>
      </c>
      <c r="L213" s="21">
        <v>940</v>
      </c>
      <c r="M213" s="122">
        <f t="shared" si="45"/>
        <v>1.1000000000000001</v>
      </c>
      <c r="N213" s="239">
        <f>K213/'Приложение № 2 2017'!D205</f>
        <v>0.8</v>
      </c>
    </row>
    <row r="214" spans="1:14" s="8" customFormat="1" x14ac:dyDescent="0.3">
      <c r="A214" s="12" t="s">
        <v>1</v>
      </c>
      <c r="B214" s="37" t="s">
        <v>96</v>
      </c>
      <c r="C214" s="35" t="s">
        <v>391</v>
      </c>
      <c r="D214" s="34" t="s">
        <v>384</v>
      </c>
      <c r="E214" s="13">
        <f t="shared" si="46"/>
        <v>80.099999999999994</v>
      </c>
      <c r="F214" s="13">
        <v>0.85</v>
      </c>
      <c r="G214" s="13">
        <f t="shared" si="44"/>
        <v>68.09</v>
      </c>
      <c r="H214" s="13">
        <f t="shared" si="41"/>
        <v>256.14999999999998</v>
      </c>
      <c r="I214" s="13">
        <f t="shared" si="42"/>
        <v>338.98</v>
      </c>
      <c r="J214" s="13">
        <f t="shared" si="43"/>
        <v>61.02</v>
      </c>
      <c r="K214" s="14">
        <f t="shared" si="47"/>
        <v>400</v>
      </c>
      <c r="L214" s="21">
        <v>365</v>
      </c>
      <c r="M214" s="122">
        <f t="shared" si="45"/>
        <v>1.1000000000000001</v>
      </c>
      <c r="N214" s="239">
        <f>K214/'Приложение № 2 2017'!D206</f>
        <v>0.8</v>
      </c>
    </row>
    <row r="215" spans="1:14" s="8" customFormat="1" x14ac:dyDescent="0.3">
      <c r="A215" s="12" t="s">
        <v>68</v>
      </c>
      <c r="B215" s="37" t="s">
        <v>97</v>
      </c>
      <c r="C215" s="35" t="s">
        <v>391</v>
      </c>
      <c r="D215" s="34" t="s">
        <v>384</v>
      </c>
      <c r="E215" s="13">
        <f t="shared" si="46"/>
        <v>80.099999999999994</v>
      </c>
      <c r="F215" s="13">
        <v>2.95</v>
      </c>
      <c r="G215" s="13">
        <f t="shared" si="44"/>
        <v>236.3</v>
      </c>
      <c r="H215" s="13">
        <f t="shared" si="41"/>
        <v>888.96</v>
      </c>
      <c r="I215" s="13">
        <f t="shared" si="42"/>
        <v>1173.73</v>
      </c>
      <c r="J215" s="13">
        <f t="shared" si="43"/>
        <v>211.27</v>
      </c>
      <c r="K215" s="14">
        <f t="shared" si="47"/>
        <v>1385</v>
      </c>
      <c r="L215" s="21">
        <v>1260</v>
      </c>
      <c r="M215" s="122">
        <f t="shared" si="45"/>
        <v>1.1000000000000001</v>
      </c>
      <c r="N215" s="239">
        <f>K215/'Приложение № 2 2017'!D207</f>
        <v>0.8</v>
      </c>
    </row>
    <row r="216" spans="1:14" s="8" customFormat="1" x14ac:dyDescent="0.3">
      <c r="A216" s="12" t="s">
        <v>71</v>
      </c>
      <c r="B216" s="37" t="s">
        <v>95</v>
      </c>
      <c r="C216" s="35" t="s">
        <v>391</v>
      </c>
      <c r="D216" s="34" t="s">
        <v>384</v>
      </c>
      <c r="E216" s="13">
        <f t="shared" si="46"/>
        <v>80.099999999999994</v>
      </c>
      <c r="F216" s="13">
        <v>2.7</v>
      </c>
      <c r="G216" s="13">
        <f t="shared" si="44"/>
        <v>216.27</v>
      </c>
      <c r="H216" s="13">
        <f t="shared" si="41"/>
        <v>813.61</v>
      </c>
      <c r="I216" s="13">
        <f t="shared" si="42"/>
        <v>1072.03</v>
      </c>
      <c r="J216" s="13">
        <f t="shared" si="43"/>
        <v>192.97</v>
      </c>
      <c r="K216" s="14">
        <f t="shared" si="47"/>
        <v>1265</v>
      </c>
      <c r="L216" s="21">
        <v>1150</v>
      </c>
      <c r="M216" s="122">
        <f t="shared" si="45"/>
        <v>1.1000000000000001</v>
      </c>
      <c r="N216" s="239">
        <f>K216/'Приложение № 2 2017'!D208</f>
        <v>0.8</v>
      </c>
    </row>
    <row r="217" spans="1:14" s="8" customFormat="1" ht="27.6" x14ac:dyDescent="0.3">
      <c r="A217" s="12" t="s">
        <v>906</v>
      </c>
      <c r="B217" s="37" t="s">
        <v>98</v>
      </c>
      <c r="C217" s="35" t="s">
        <v>391</v>
      </c>
      <c r="D217" s="34" t="s">
        <v>384</v>
      </c>
      <c r="E217" s="13">
        <f t="shared" si="46"/>
        <v>80.099999999999994</v>
      </c>
      <c r="F217" s="13">
        <v>2.7</v>
      </c>
      <c r="G217" s="13">
        <f t="shared" si="44"/>
        <v>216.27</v>
      </c>
      <c r="H217" s="13">
        <f>G217*3.762</f>
        <v>813.61</v>
      </c>
      <c r="I217" s="13">
        <f>K217-J217</f>
        <v>1072.03</v>
      </c>
      <c r="J217" s="13">
        <f>K217/1.18*0.18</f>
        <v>192.97</v>
      </c>
      <c r="K217" s="14">
        <f t="shared" si="47"/>
        <v>1265</v>
      </c>
      <c r="L217" s="21">
        <v>1150</v>
      </c>
      <c r="M217" s="122">
        <f t="shared" si="45"/>
        <v>1.1000000000000001</v>
      </c>
      <c r="N217" s="239">
        <f>K217/'Приложение № 2 2017'!D209</f>
        <v>0.8</v>
      </c>
    </row>
    <row r="218" spans="1:14" s="8" customFormat="1" x14ac:dyDescent="0.3">
      <c r="A218" s="12" t="s">
        <v>3</v>
      </c>
      <c r="B218" s="37" t="s">
        <v>95</v>
      </c>
      <c r="C218" s="35" t="s">
        <v>391</v>
      </c>
      <c r="D218" s="34" t="s">
        <v>384</v>
      </c>
      <c r="E218" s="13">
        <f t="shared" si="46"/>
        <v>80.099999999999994</v>
      </c>
      <c r="F218" s="13">
        <v>2.2000000000000002</v>
      </c>
      <c r="G218" s="13">
        <f t="shared" si="44"/>
        <v>176.22</v>
      </c>
      <c r="H218" s="13">
        <f>G218*3.762</f>
        <v>662.94</v>
      </c>
      <c r="I218" s="13">
        <f>K218-J218</f>
        <v>877.12</v>
      </c>
      <c r="J218" s="13">
        <f>K218/1.18*0.18</f>
        <v>157.88</v>
      </c>
      <c r="K218" s="14">
        <f t="shared" si="47"/>
        <v>1035</v>
      </c>
      <c r="L218" s="21">
        <v>940</v>
      </c>
      <c r="M218" s="122">
        <f t="shared" si="45"/>
        <v>1.1000000000000001</v>
      </c>
      <c r="N218" s="239">
        <f>K218/'Приложение № 2 2017'!D210</f>
        <v>0.8</v>
      </c>
    </row>
    <row r="219" spans="1:14" x14ac:dyDescent="0.3">
      <c r="A219" s="245" t="s">
        <v>99</v>
      </c>
      <c r="B219" s="246"/>
      <c r="C219" s="246"/>
      <c r="D219" s="36"/>
      <c r="E219" s="15"/>
      <c r="F219" s="16"/>
      <c r="G219" s="15"/>
      <c r="H219" s="15"/>
      <c r="I219" s="243">
        <f>K219-J219</f>
        <v>0</v>
      </c>
      <c r="J219" s="243">
        <f>K219/1.18*0.18</f>
        <v>0</v>
      </c>
      <c r="K219" s="244">
        <f t="shared" si="47"/>
        <v>0</v>
      </c>
      <c r="L219" s="238">
        <v>0</v>
      </c>
      <c r="M219" s="239"/>
    </row>
    <row r="220" spans="1:14" s="8" customFormat="1" ht="55.2" x14ac:dyDescent="0.3">
      <c r="A220" s="12" t="s">
        <v>5</v>
      </c>
      <c r="B220" s="37" t="s">
        <v>167</v>
      </c>
      <c r="C220" s="42" t="s">
        <v>391</v>
      </c>
      <c r="D220" s="51" t="s">
        <v>386</v>
      </c>
      <c r="E220" s="50">
        <f>$E$15</f>
        <v>65.22</v>
      </c>
      <c r="F220" s="50">
        <v>1.42</v>
      </c>
      <c r="G220" s="50">
        <f>E220*F220</f>
        <v>92.61</v>
      </c>
      <c r="H220" s="50">
        <f>G220*3.762+G221*3.762</f>
        <v>696.8</v>
      </c>
      <c r="I220" s="50">
        <f>K220-J220</f>
        <v>919.49</v>
      </c>
      <c r="J220" s="50">
        <f>K220/1.18*0.18</f>
        <v>165.51</v>
      </c>
      <c r="K220" s="14">
        <f t="shared" si="47"/>
        <v>1085</v>
      </c>
      <c r="L220" s="21">
        <v>985</v>
      </c>
      <c r="M220" s="122">
        <f>K220/L220</f>
        <v>1.1000000000000001</v>
      </c>
      <c r="N220" s="228"/>
    </row>
    <row r="221" spans="1:14" x14ac:dyDescent="0.3">
      <c r="A221" s="240"/>
      <c r="B221" s="248"/>
      <c r="C221" s="242"/>
      <c r="D221" s="34" t="s">
        <v>386</v>
      </c>
      <c r="E221" s="13">
        <f>$E$15</f>
        <v>65.22</v>
      </c>
      <c r="F221" s="13">
        <v>1.42</v>
      </c>
      <c r="G221" s="13">
        <f>E221*F221</f>
        <v>92.61</v>
      </c>
      <c r="H221" s="13"/>
      <c r="I221" s="243"/>
      <c r="J221" s="243"/>
      <c r="K221" s="244">
        <f t="shared" si="47"/>
        <v>0</v>
      </c>
      <c r="L221" s="238">
        <v>0</v>
      </c>
      <c r="M221" s="239"/>
    </row>
    <row r="222" spans="1:14" x14ac:dyDescent="0.3">
      <c r="A222" s="240"/>
      <c r="B222" s="248"/>
      <c r="C222" s="242"/>
      <c r="D222" s="34"/>
      <c r="E222" s="13"/>
      <c r="F222" s="13"/>
      <c r="G222" s="13"/>
      <c r="H222" s="13"/>
      <c r="I222" s="243"/>
      <c r="J222" s="243"/>
      <c r="K222" s="244">
        <f t="shared" si="47"/>
        <v>0</v>
      </c>
      <c r="L222" s="238"/>
      <c r="M222" s="239"/>
    </row>
    <row r="223" spans="1:14" s="9" customFormat="1" ht="69" collapsed="1" x14ac:dyDescent="0.3">
      <c r="A223" s="160" t="s">
        <v>242</v>
      </c>
      <c r="B223" s="161" t="s">
        <v>251</v>
      </c>
      <c r="C223" s="176" t="s">
        <v>391</v>
      </c>
      <c r="D223" s="177" t="s">
        <v>386</v>
      </c>
      <c r="E223" s="178">
        <f>$E$15</f>
        <v>65.22</v>
      </c>
      <c r="F223" s="178">
        <v>1.7</v>
      </c>
      <c r="G223" s="178">
        <f>E223*F223</f>
        <v>110.87</v>
      </c>
      <c r="H223" s="178">
        <f>G223*3.762+G224*3.762</f>
        <v>834.19</v>
      </c>
      <c r="I223" s="178">
        <f>K223-J223</f>
        <v>1101.69</v>
      </c>
      <c r="J223" s="178">
        <f>K223/1.18*0.18</f>
        <v>198.31</v>
      </c>
      <c r="K223" s="14">
        <f t="shared" si="47"/>
        <v>1300</v>
      </c>
      <c r="L223" s="26">
        <v>1180</v>
      </c>
      <c r="M223" s="122">
        <f>K223/L223</f>
        <v>1.1000000000000001</v>
      </c>
      <c r="N223" s="228"/>
    </row>
    <row r="224" spans="1:14" s="263" customFormat="1" x14ac:dyDescent="0.3">
      <c r="A224" s="258"/>
      <c r="B224" s="259"/>
      <c r="C224" s="260"/>
      <c r="D224" s="163" t="s">
        <v>386</v>
      </c>
      <c r="E224" s="46">
        <f>$E$15</f>
        <v>65.22</v>
      </c>
      <c r="F224" s="46">
        <v>1.7</v>
      </c>
      <c r="G224" s="46">
        <f>E224*F224</f>
        <v>110.87</v>
      </c>
      <c r="H224" s="46"/>
      <c r="I224" s="261"/>
      <c r="J224" s="261"/>
      <c r="K224" s="244">
        <f t="shared" si="47"/>
        <v>0</v>
      </c>
      <c r="L224" s="262">
        <v>0</v>
      </c>
      <c r="M224" s="239"/>
      <c r="N224" s="228"/>
    </row>
    <row r="225" spans="1:14" s="263" customFormat="1" x14ac:dyDescent="0.3">
      <c r="A225" s="258"/>
      <c r="B225" s="259"/>
      <c r="C225" s="260"/>
      <c r="D225" s="163"/>
      <c r="E225" s="46"/>
      <c r="F225" s="46"/>
      <c r="G225" s="46"/>
      <c r="H225" s="46"/>
      <c r="I225" s="261"/>
      <c r="J225" s="261"/>
      <c r="K225" s="244">
        <f t="shared" si="47"/>
        <v>0</v>
      </c>
      <c r="L225" s="262"/>
      <c r="M225" s="239"/>
      <c r="N225" s="228"/>
    </row>
    <row r="226" spans="1:14" x14ac:dyDescent="0.3">
      <c r="A226" s="240"/>
      <c r="B226" s="248"/>
      <c r="C226" s="242"/>
      <c r="D226" s="34"/>
      <c r="E226" s="13"/>
      <c r="F226" s="13"/>
      <c r="G226" s="13"/>
      <c r="H226" s="13"/>
      <c r="I226" s="243"/>
      <c r="J226" s="243"/>
      <c r="K226" s="244">
        <f t="shared" si="47"/>
        <v>0</v>
      </c>
      <c r="L226" s="238">
        <v>0</v>
      </c>
      <c r="M226" s="239"/>
    </row>
    <row r="227" spans="1:14" ht="93.6" x14ac:dyDescent="0.3">
      <c r="A227" s="240" t="s">
        <v>882</v>
      </c>
      <c r="B227" s="248" t="s">
        <v>271</v>
      </c>
      <c r="C227" s="242"/>
      <c r="D227" s="34"/>
      <c r="E227" s="13"/>
      <c r="F227" s="13"/>
      <c r="G227" s="13"/>
      <c r="H227" s="13"/>
      <c r="I227" s="243">
        <f t="shared" ref="I227:I241" si="48">K227-J227</f>
        <v>0</v>
      </c>
      <c r="J227" s="243">
        <f t="shared" ref="J227:J241" si="49">K227/1.18*0.18</f>
        <v>0</v>
      </c>
      <c r="K227" s="244">
        <f t="shared" si="47"/>
        <v>0</v>
      </c>
      <c r="L227" s="238">
        <v>0</v>
      </c>
      <c r="M227" s="239"/>
    </row>
    <row r="228" spans="1:14" s="8" customFormat="1" ht="15" customHeight="1" x14ac:dyDescent="0.3">
      <c r="A228" s="12"/>
      <c r="B228" s="43"/>
      <c r="C228" s="35" t="s">
        <v>103</v>
      </c>
      <c r="D228" s="34" t="s">
        <v>386</v>
      </c>
      <c r="E228" s="13">
        <f>$E$15</f>
        <v>65.22</v>
      </c>
      <c r="F228" s="13">
        <v>3.1</v>
      </c>
      <c r="G228" s="13">
        <f>E228*F228</f>
        <v>202.18</v>
      </c>
      <c r="H228" s="18">
        <f>G228*3.762+G229*3.762</f>
        <v>1966.92</v>
      </c>
      <c r="I228" s="18">
        <f t="shared" si="48"/>
        <v>2597.46</v>
      </c>
      <c r="J228" s="18">
        <f t="shared" si="49"/>
        <v>467.54</v>
      </c>
      <c r="K228" s="14">
        <f t="shared" si="47"/>
        <v>3065</v>
      </c>
      <c r="L228" s="21">
        <v>2785</v>
      </c>
      <c r="M228" s="122">
        <f>K228/L228</f>
        <v>1.1000000000000001</v>
      </c>
      <c r="N228" s="228"/>
    </row>
    <row r="229" spans="1:14" ht="15" customHeight="1" x14ac:dyDescent="0.3">
      <c r="A229" s="240"/>
      <c r="B229" s="266"/>
      <c r="C229" s="242"/>
      <c r="D229" s="34" t="s">
        <v>369</v>
      </c>
      <c r="E229" s="13">
        <f>(5700*1.3*1.5*1.22+5700*1.3*1.22/12)/165*1.1*1.084</f>
        <v>103.44</v>
      </c>
      <c r="F229" s="13">
        <v>3.1</v>
      </c>
      <c r="G229" s="13">
        <f>E229*F229</f>
        <v>320.66000000000003</v>
      </c>
      <c r="H229" s="13"/>
      <c r="I229" s="243">
        <f t="shared" si="48"/>
        <v>0</v>
      </c>
      <c r="J229" s="243">
        <f t="shared" si="49"/>
        <v>0</v>
      </c>
      <c r="K229" s="244">
        <f t="shared" si="47"/>
        <v>0</v>
      </c>
      <c r="L229" s="238">
        <v>0</v>
      </c>
      <c r="M229" s="239"/>
    </row>
    <row r="230" spans="1:14" s="263" customFormat="1" ht="109.2" collapsed="1" x14ac:dyDescent="0.3">
      <c r="A230" s="258" t="s">
        <v>243</v>
      </c>
      <c r="B230" s="259" t="s">
        <v>252</v>
      </c>
      <c r="C230" s="260"/>
      <c r="D230" s="163"/>
      <c r="E230" s="46"/>
      <c r="F230" s="46"/>
      <c r="G230" s="46"/>
      <c r="H230" s="46"/>
      <c r="I230" s="261">
        <f t="shared" si="48"/>
        <v>0</v>
      </c>
      <c r="J230" s="261">
        <f t="shared" si="49"/>
        <v>0</v>
      </c>
      <c r="K230" s="244">
        <f t="shared" si="47"/>
        <v>0</v>
      </c>
      <c r="L230" s="262">
        <v>0</v>
      </c>
      <c r="M230" s="239"/>
      <c r="N230" s="228"/>
    </row>
    <row r="231" spans="1:14" s="9" customFormat="1" ht="15" customHeight="1" x14ac:dyDescent="0.3">
      <c r="A231" s="160"/>
      <c r="B231" s="175"/>
      <c r="C231" s="162" t="s">
        <v>103</v>
      </c>
      <c r="D231" s="163" t="s">
        <v>386</v>
      </c>
      <c r="E231" s="46">
        <f>$E$15</f>
        <v>65.22</v>
      </c>
      <c r="F231" s="46">
        <v>3.72</v>
      </c>
      <c r="G231" s="46">
        <f>E231*F231</f>
        <v>242.62</v>
      </c>
      <c r="H231" s="165">
        <f>G231*3.762+G232*3.762</f>
        <v>2360.35</v>
      </c>
      <c r="I231" s="165">
        <f t="shared" si="48"/>
        <v>3114.41</v>
      </c>
      <c r="J231" s="165">
        <f t="shared" si="49"/>
        <v>560.59</v>
      </c>
      <c r="K231" s="14">
        <f t="shared" si="47"/>
        <v>3675</v>
      </c>
      <c r="L231" s="26">
        <v>3340</v>
      </c>
      <c r="M231" s="122">
        <f>K231/L231</f>
        <v>1.1000000000000001</v>
      </c>
      <c r="N231" s="228"/>
    </row>
    <row r="232" spans="1:14" s="263" customFormat="1" ht="15" customHeight="1" x14ac:dyDescent="0.3">
      <c r="A232" s="258"/>
      <c r="B232" s="267"/>
      <c r="C232" s="260"/>
      <c r="D232" s="163" t="s">
        <v>369</v>
      </c>
      <c r="E232" s="46">
        <f>(5700*1.3*1.5*1.22+5700*1.3*1.22/12)/165*1.1*1.084</f>
        <v>103.44</v>
      </c>
      <c r="F232" s="46">
        <v>3.72</v>
      </c>
      <c r="G232" s="46">
        <f>E232*F232</f>
        <v>384.8</v>
      </c>
      <c r="H232" s="46"/>
      <c r="I232" s="261">
        <f t="shared" si="48"/>
        <v>0</v>
      </c>
      <c r="J232" s="261">
        <f t="shared" si="49"/>
        <v>0</v>
      </c>
      <c r="K232" s="244">
        <f t="shared" si="47"/>
        <v>0</v>
      </c>
      <c r="L232" s="262">
        <v>0</v>
      </c>
      <c r="M232" s="239"/>
      <c r="N232" s="228"/>
    </row>
    <row r="233" spans="1:14" ht="31.2" x14ac:dyDescent="0.3">
      <c r="A233" s="240" t="s">
        <v>43</v>
      </c>
      <c r="B233" s="248" t="s">
        <v>272</v>
      </c>
      <c r="C233" s="242"/>
      <c r="D233" s="34"/>
      <c r="E233" s="13"/>
      <c r="F233" s="13"/>
      <c r="G233" s="13"/>
      <c r="H233" s="13"/>
      <c r="I233" s="243">
        <f t="shared" si="48"/>
        <v>0</v>
      </c>
      <c r="J233" s="243">
        <f t="shared" si="49"/>
        <v>0</v>
      </c>
      <c r="K233" s="244">
        <f t="shared" si="47"/>
        <v>0</v>
      </c>
      <c r="L233" s="238">
        <v>0</v>
      </c>
      <c r="M233" s="239"/>
    </row>
    <row r="234" spans="1:14" s="8" customFormat="1" ht="15" customHeight="1" x14ac:dyDescent="0.3">
      <c r="A234" s="12"/>
      <c r="B234" s="43"/>
      <c r="C234" s="35" t="s">
        <v>104</v>
      </c>
      <c r="D234" s="34" t="s">
        <v>386</v>
      </c>
      <c r="E234" s="13">
        <f>$E$15</f>
        <v>65.22</v>
      </c>
      <c r="F234" s="13">
        <v>0.91</v>
      </c>
      <c r="G234" s="13">
        <f>E234*F234</f>
        <v>59.35</v>
      </c>
      <c r="H234" s="18">
        <f>G234*3.762+G235*3.762</f>
        <v>577.39</v>
      </c>
      <c r="I234" s="13">
        <f t="shared" si="48"/>
        <v>762.71</v>
      </c>
      <c r="J234" s="13">
        <f t="shared" si="49"/>
        <v>137.29</v>
      </c>
      <c r="K234" s="14">
        <f t="shared" si="47"/>
        <v>900</v>
      </c>
      <c r="L234" s="21">
        <v>820</v>
      </c>
      <c r="M234" s="122">
        <f>K234/L234</f>
        <v>1.1000000000000001</v>
      </c>
      <c r="N234" s="228"/>
    </row>
    <row r="235" spans="1:14" ht="15" customHeight="1" x14ac:dyDescent="0.3">
      <c r="A235" s="240"/>
      <c r="B235" s="266"/>
      <c r="C235" s="242"/>
      <c r="D235" s="34" t="s">
        <v>369</v>
      </c>
      <c r="E235" s="13">
        <f>E229</f>
        <v>103.44</v>
      </c>
      <c r="F235" s="13">
        <v>0.91</v>
      </c>
      <c r="G235" s="13">
        <f>E235*F235</f>
        <v>94.13</v>
      </c>
      <c r="H235" s="13"/>
      <c r="I235" s="243">
        <f t="shared" si="48"/>
        <v>0</v>
      </c>
      <c r="J235" s="243">
        <f t="shared" si="49"/>
        <v>0</v>
      </c>
      <c r="K235" s="244">
        <f t="shared" si="47"/>
        <v>0</v>
      </c>
      <c r="L235" s="238">
        <v>0</v>
      </c>
      <c r="M235" s="239"/>
    </row>
    <row r="236" spans="1:14" s="263" customFormat="1" ht="46.8" x14ac:dyDescent="0.3">
      <c r="A236" s="258" t="s">
        <v>43</v>
      </c>
      <c r="B236" s="259" t="s">
        <v>244</v>
      </c>
      <c r="C236" s="260"/>
      <c r="D236" s="163"/>
      <c r="E236" s="46"/>
      <c r="F236" s="46"/>
      <c r="G236" s="46"/>
      <c r="H236" s="46"/>
      <c r="I236" s="261">
        <f t="shared" si="48"/>
        <v>0</v>
      </c>
      <c r="J236" s="261">
        <f t="shared" si="49"/>
        <v>0</v>
      </c>
      <c r="K236" s="244">
        <f t="shared" si="47"/>
        <v>0</v>
      </c>
      <c r="L236" s="262">
        <v>0</v>
      </c>
      <c r="M236" s="239"/>
      <c r="N236" s="228"/>
    </row>
    <row r="237" spans="1:14" s="9" customFormat="1" ht="15" customHeight="1" x14ac:dyDescent="0.3">
      <c r="A237" s="160"/>
      <c r="B237" s="175"/>
      <c r="C237" s="162" t="s">
        <v>104</v>
      </c>
      <c r="D237" s="163" t="s">
        <v>386</v>
      </c>
      <c r="E237" s="46">
        <f>$E$15</f>
        <v>65.22</v>
      </c>
      <c r="F237" s="46">
        <v>1.0900000000000001</v>
      </c>
      <c r="G237" s="46">
        <f>E237*F237</f>
        <v>71.09</v>
      </c>
      <c r="H237" s="165">
        <f>G237*3.762+G238*3.762</f>
        <v>691.61</v>
      </c>
      <c r="I237" s="46">
        <f t="shared" si="48"/>
        <v>915.25</v>
      </c>
      <c r="J237" s="46">
        <f t="shared" si="49"/>
        <v>164.75</v>
      </c>
      <c r="K237" s="14">
        <f t="shared" si="47"/>
        <v>1080</v>
      </c>
      <c r="L237" s="26">
        <v>980</v>
      </c>
      <c r="M237" s="122">
        <f>K237/L237</f>
        <v>1.1000000000000001</v>
      </c>
      <c r="N237" s="228"/>
    </row>
    <row r="238" spans="1:14" s="263" customFormat="1" ht="15" customHeight="1" x14ac:dyDescent="0.3">
      <c r="A238" s="258"/>
      <c r="B238" s="267"/>
      <c r="C238" s="260"/>
      <c r="D238" s="163" t="s">
        <v>369</v>
      </c>
      <c r="E238" s="46">
        <f>E232</f>
        <v>103.44</v>
      </c>
      <c r="F238" s="46">
        <v>1.0900000000000001</v>
      </c>
      <c r="G238" s="46">
        <f>E238*F238</f>
        <v>112.75</v>
      </c>
      <c r="H238" s="46"/>
      <c r="I238" s="261">
        <f t="shared" si="48"/>
        <v>0</v>
      </c>
      <c r="J238" s="261">
        <f t="shared" si="49"/>
        <v>0</v>
      </c>
      <c r="K238" s="244">
        <f t="shared" si="47"/>
        <v>0</v>
      </c>
      <c r="L238" s="262">
        <v>0</v>
      </c>
      <c r="M238" s="239"/>
      <c r="N238" s="228"/>
    </row>
    <row r="239" spans="1:14" ht="93.6" x14ac:dyDescent="0.3">
      <c r="A239" s="240" t="s">
        <v>45</v>
      </c>
      <c r="B239" s="248" t="s">
        <v>324</v>
      </c>
      <c r="C239" s="242"/>
      <c r="D239" s="34"/>
      <c r="E239" s="13"/>
      <c r="F239" s="13"/>
      <c r="G239" s="13"/>
      <c r="H239" s="13"/>
      <c r="I239" s="243">
        <f t="shared" si="48"/>
        <v>0</v>
      </c>
      <c r="J239" s="243">
        <f t="shared" si="49"/>
        <v>0</v>
      </c>
      <c r="K239" s="244">
        <f t="shared" si="47"/>
        <v>0</v>
      </c>
      <c r="L239" s="238">
        <v>0</v>
      </c>
      <c r="M239" s="239"/>
    </row>
    <row r="240" spans="1:14" s="8" customFormat="1" ht="15" customHeight="1" x14ac:dyDescent="0.3">
      <c r="A240" s="12"/>
      <c r="B240" s="43"/>
      <c r="C240" s="35" t="s">
        <v>103</v>
      </c>
      <c r="D240" s="34" t="s">
        <v>386</v>
      </c>
      <c r="E240" s="13">
        <f>$E$15</f>
        <v>65.22</v>
      </c>
      <c r="F240" s="13">
        <v>3.6</v>
      </c>
      <c r="G240" s="13">
        <f>E240*F240</f>
        <v>234.79</v>
      </c>
      <c r="H240" s="18">
        <f>G240*3.762+G241*3.762</f>
        <v>2284.17</v>
      </c>
      <c r="I240" s="18">
        <f t="shared" si="48"/>
        <v>3016.95</v>
      </c>
      <c r="J240" s="18">
        <f t="shared" si="49"/>
        <v>543.04999999999995</v>
      </c>
      <c r="K240" s="14">
        <f t="shared" si="47"/>
        <v>3560</v>
      </c>
      <c r="L240" s="21">
        <v>3235</v>
      </c>
      <c r="M240" s="122">
        <f>K240/L240</f>
        <v>1.1000000000000001</v>
      </c>
      <c r="N240" s="228"/>
    </row>
    <row r="241" spans="1:14" x14ac:dyDescent="0.3">
      <c r="A241" s="240"/>
      <c r="B241" s="266"/>
      <c r="C241" s="242"/>
      <c r="D241" s="34" t="s">
        <v>369</v>
      </c>
      <c r="E241" s="13">
        <f>E229</f>
        <v>103.44</v>
      </c>
      <c r="F241" s="13">
        <v>3.6</v>
      </c>
      <c r="G241" s="13">
        <f>E241*F241</f>
        <v>372.38</v>
      </c>
      <c r="H241" s="13"/>
      <c r="I241" s="243">
        <f t="shared" si="48"/>
        <v>0</v>
      </c>
      <c r="J241" s="243">
        <f t="shared" si="49"/>
        <v>0</v>
      </c>
      <c r="K241" s="244">
        <f t="shared" si="47"/>
        <v>0</v>
      </c>
      <c r="L241" s="238">
        <v>0</v>
      </c>
      <c r="M241" s="239"/>
    </row>
    <row r="242" spans="1:14" ht="15" customHeight="1" x14ac:dyDescent="0.3">
      <c r="A242" s="240"/>
      <c r="B242" s="266"/>
      <c r="C242" s="242"/>
      <c r="D242" s="34"/>
      <c r="E242" s="13"/>
      <c r="F242" s="13"/>
      <c r="G242" s="13"/>
      <c r="H242" s="13"/>
      <c r="I242" s="243"/>
      <c r="J242" s="243"/>
      <c r="K242" s="244">
        <f t="shared" si="47"/>
        <v>0</v>
      </c>
      <c r="L242" s="238">
        <v>0</v>
      </c>
      <c r="M242" s="239"/>
    </row>
    <row r="243" spans="1:14" s="263" customFormat="1" ht="109.2" x14ac:dyDescent="0.3">
      <c r="A243" s="258" t="s">
        <v>246</v>
      </c>
      <c r="B243" s="259" t="s">
        <v>159</v>
      </c>
      <c r="C243" s="260"/>
      <c r="D243" s="163"/>
      <c r="E243" s="46"/>
      <c r="F243" s="46"/>
      <c r="G243" s="46"/>
      <c r="H243" s="46"/>
      <c r="I243" s="261">
        <f>K243-J243</f>
        <v>0</v>
      </c>
      <c r="J243" s="261">
        <f>K243/1.18*0.18</f>
        <v>0</v>
      </c>
      <c r="K243" s="244">
        <f t="shared" si="47"/>
        <v>0</v>
      </c>
      <c r="L243" s="262">
        <v>0</v>
      </c>
      <c r="M243" s="239"/>
      <c r="N243" s="228"/>
    </row>
    <row r="244" spans="1:14" s="9" customFormat="1" ht="15" customHeight="1" x14ac:dyDescent="0.3">
      <c r="A244" s="160"/>
      <c r="B244" s="175"/>
      <c r="C244" s="162" t="s">
        <v>103</v>
      </c>
      <c r="D244" s="163" t="s">
        <v>386</v>
      </c>
      <c r="E244" s="46">
        <f>$E$15</f>
        <v>65.22</v>
      </c>
      <c r="F244" s="46">
        <v>4.32</v>
      </c>
      <c r="G244" s="46">
        <f>E244*F244</f>
        <v>281.75</v>
      </c>
      <c r="H244" s="165">
        <f>G244*3.762+G245*3.762</f>
        <v>2741.03</v>
      </c>
      <c r="I244" s="165">
        <f>K244-J244</f>
        <v>3618.64</v>
      </c>
      <c r="J244" s="165">
        <f>K244/1.18*0.18</f>
        <v>651.36</v>
      </c>
      <c r="K244" s="14">
        <f t="shared" si="47"/>
        <v>4270</v>
      </c>
      <c r="L244" s="26">
        <v>3880</v>
      </c>
      <c r="M244" s="122">
        <f>K244/L244</f>
        <v>1.1000000000000001</v>
      </c>
      <c r="N244" s="228"/>
    </row>
    <row r="245" spans="1:14" s="263" customFormat="1" x14ac:dyDescent="0.3">
      <c r="A245" s="258"/>
      <c r="B245" s="267"/>
      <c r="C245" s="260"/>
      <c r="D245" s="163" t="s">
        <v>369</v>
      </c>
      <c r="E245" s="46">
        <f>E241</f>
        <v>103.44</v>
      </c>
      <c r="F245" s="46">
        <v>4.32</v>
      </c>
      <c r="G245" s="46">
        <f>E245*F245</f>
        <v>446.86</v>
      </c>
      <c r="H245" s="46"/>
      <c r="I245" s="261">
        <f>K245-J245</f>
        <v>0</v>
      </c>
      <c r="J245" s="261">
        <f>K245/1.18*0.18</f>
        <v>0</v>
      </c>
      <c r="K245" s="244">
        <f t="shared" si="47"/>
        <v>0</v>
      </c>
      <c r="L245" s="262">
        <v>0</v>
      </c>
      <c r="M245" s="239"/>
      <c r="N245" s="228"/>
    </row>
    <row r="246" spans="1:14" s="263" customFormat="1" ht="15" customHeight="1" x14ac:dyDescent="0.3">
      <c r="A246" s="258"/>
      <c r="B246" s="267"/>
      <c r="C246" s="260"/>
      <c r="D246" s="163"/>
      <c r="E246" s="46"/>
      <c r="F246" s="46"/>
      <c r="G246" s="46"/>
      <c r="H246" s="46"/>
      <c r="I246" s="261"/>
      <c r="J246" s="261"/>
      <c r="K246" s="244">
        <f t="shared" si="47"/>
        <v>0</v>
      </c>
      <c r="L246" s="262">
        <v>0</v>
      </c>
      <c r="M246" s="239"/>
      <c r="N246" s="228"/>
    </row>
    <row r="247" spans="1:14" s="8" customFormat="1" ht="27.6" x14ac:dyDescent="0.3">
      <c r="A247" s="12" t="s">
        <v>907</v>
      </c>
      <c r="B247" s="37" t="s">
        <v>105</v>
      </c>
      <c r="C247" s="35" t="s">
        <v>106</v>
      </c>
      <c r="D247" s="34" t="s">
        <v>386</v>
      </c>
      <c r="E247" s="13">
        <f t="shared" ref="E247:E256" si="50">$E$15</f>
        <v>65.22</v>
      </c>
      <c r="F247" s="13">
        <v>0.94</v>
      </c>
      <c r="G247" s="13">
        <f t="shared" ref="G247:G256" si="51">E247*F247</f>
        <v>61.31</v>
      </c>
      <c r="H247" s="13">
        <f>G247*3.762</f>
        <v>230.65</v>
      </c>
      <c r="I247" s="13">
        <f>K247-J247</f>
        <v>305.08</v>
      </c>
      <c r="J247" s="13">
        <f>K247/1.18*0.18</f>
        <v>54.92</v>
      </c>
      <c r="K247" s="14">
        <f t="shared" si="47"/>
        <v>360</v>
      </c>
      <c r="L247" s="21">
        <v>325</v>
      </c>
      <c r="M247" s="122">
        <f>K247/L247</f>
        <v>1.1100000000000001</v>
      </c>
      <c r="N247" s="228"/>
    </row>
    <row r="248" spans="1:14" s="9" customFormat="1" ht="27.6" x14ac:dyDescent="0.3">
      <c r="A248" s="160" t="s">
        <v>249</v>
      </c>
      <c r="B248" s="161" t="s">
        <v>245</v>
      </c>
      <c r="C248" s="162" t="s">
        <v>106</v>
      </c>
      <c r="D248" s="163" t="s">
        <v>386</v>
      </c>
      <c r="E248" s="46">
        <f t="shared" si="50"/>
        <v>65.22</v>
      </c>
      <c r="F248" s="46">
        <v>1.1299999999999999</v>
      </c>
      <c r="G248" s="46">
        <f t="shared" si="51"/>
        <v>73.7</v>
      </c>
      <c r="H248" s="46">
        <f>G248*3.762</f>
        <v>277.26</v>
      </c>
      <c r="I248" s="46">
        <f>K248-J248</f>
        <v>368.64</v>
      </c>
      <c r="J248" s="46">
        <f>K248/1.18*0.18</f>
        <v>66.36</v>
      </c>
      <c r="K248" s="14">
        <f t="shared" si="47"/>
        <v>435</v>
      </c>
      <c r="L248" s="26">
        <v>395</v>
      </c>
      <c r="M248" s="122">
        <f>K248/L248</f>
        <v>1.1000000000000001</v>
      </c>
      <c r="N248" s="228"/>
    </row>
    <row r="249" spans="1:14" s="8" customFormat="1" ht="27.6" x14ac:dyDescent="0.3">
      <c r="A249" s="12" t="s">
        <v>7</v>
      </c>
      <c r="B249" s="37" t="s">
        <v>107</v>
      </c>
      <c r="C249" s="35" t="s">
        <v>391</v>
      </c>
      <c r="D249" s="34" t="s">
        <v>386</v>
      </c>
      <c r="E249" s="13">
        <f t="shared" si="50"/>
        <v>65.22</v>
      </c>
      <c r="F249" s="13">
        <v>1.3</v>
      </c>
      <c r="G249" s="13">
        <f t="shared" si="51"/>
        <v>84.79</v>
      </c>
      <c r="H249" s="13">
        <f>G249*3.762</f>
        <v>318.98</v>
      </c>
      <c r="I249" s="13">
        <f>K249-J249</f>
        <v>419.49</v>
      </c>
      <c r="J249" s="13">
        <f>K249/1.18*0.18</f>
        <v>75.510000000000005</v>
      </c>
      <c r="K249" s="14">
        <f t="shared" si="47"/>
        <v>495</v>
      </c>
      <c r="L249" s="21">
        <v>450</v>
      </c>
      <c r="M249" s="122">
        <f>K249/L249</f>
        <v>1.1000000000000001</v>
      </c>
      <c r="N249" s="228"/>
    </row>
    <row r="250" spans="1:14" s="9" customFormat="1" ht="27.6" x14ac:dyDescent="0.3">
      <c r="A250" s="160" t="s">
        <v>253</v>
      </c>
      <c r="B250" s="161" t="s">
        <v>107</v>
      </c>
      <c r="C250" s="162" t="s">
        <v>391</v>
      </c>
      <c r="D250" s="163" t="s">
        <v>386</v>
      </c>
      <c r="E250" s="46">
        <f t="shared" si="50"/>
        <v>65.22</v>
      </c>
      <c r="F250" s="46">
        <v>1.56</v>
      </c>
      <c r="G250" s="46">
        <f t="shared" si="51"/>
        <v>101.74</v>
      </c>
      <c r="H250" s="46">
        <f>G250*3.762</f>
        <v>382.75</v>
      </c>
      <c r="I250" s="46">
        <f>K250-J250</f>
        <v>504.24</v>
      </c>
      <c r="J250" s="46">
        <f>K250/1.18*0.18</f>
        <v>90.76</v>
      </c>
      <c r="K250" s="14">
        <f t="shared" si="47"/>
        <v>595</v>
      </c>
      <c r="L250" s="26">
        <v>540</v>
      </c>
      <c r="M250" s="122">
        <f>K250/L250</f>
        <v>1.1000000000000001</v>
      </c>
      <c r="N250" s="228"/>
    </row>
    <row r="251" spans="1:14" s="8" customFormat="1" ht="55.2" x14ac:dyDescent="0.3">
      <c r="A251" s="12" t="s">
        <v>909</v>
      </c>
      <c r="B251" s="37" t="s">
        <v>114</v>
      </c>
      <c r="C251" s="42" t="s">
        <v>115</v>
      </c>
      <c r="D251" s="51" t="s">
        <v>386</v>
      </c>
      <c r="E251" s="50">
        <f t="shared" si="50"/>
        <v>65.22</v>
      </c>
      <c r="F251" s="50">
        <v>0.5</v>
      </c>
      <c r="G251" s="50">
        <f t="shared" si="51"/>
        <v>32.61</v>
      </c>
      <c r="H251" s="50">
        <f>G251*3.762+G252*3.762</f>
        <v>245.36</v>
      </c>
      <c r="I251" s="50">
        <f>K251-J251</f>
        <v>322.02999999999997</v>
      </c>
      <c r="J251" s="50">
        <f>K251/1.18*0.18</f>
        <v>57.97</v>
      </c>
      <c r="K251" s="14">
        <f t="shared" si="47"/>
        <v>380</v>
      </c>
      <c r="L251" s="21">
        <v>345</v>
      </c>
      <c r="M251" s="122">
        <f>K251/L251</f>
        <v>1.1000000000000001</v>
      </c>
      <c r="N251" s="228"/>
    </row>
    <row r="252" spans="1:14" x14ac:dyDescent="0.3">
      <c r="A252" s="240"/>
      <c r="B252" s="248"/>
      <c r="C252" s="268"/>
      <c r="D252" s="34" t="s">
        <v>386</v>
      </c>
      <c r="E252" s="13">
        <f t="shared" si="50"/>
        <v>65.22</v>
      </c>
      <c r="F252" s="13">
        <v>0.5</v>
      </c>
      <c r="G252" s="13">
        <f t="shared" si="51"/>
        <v>32.61</v>
      </c>
      <c r="H252" s="13"/>
      <c r="I252" s="243"/>
      <c r="J252" s="243"/>
      <c r="K252" s="244">
        <f t="shared" si="47"/>
        <v>0</v>
      </c>
      <c r="L252" s="238">
        <v>0</v>
      </c>
      <c r="M252" s="239"/>
    </row>
    <row r="253" spans="1:14" s="8" customFormat="1" ht="69" x14ac:dyDescent="0.3">
      <c r="A253" s="12" t="s">
        <v>911</v>
      </c>
      <c r="B253" s="37" t="s">
        <v>164</v>
      </c>
      <c r="C253" s="42" t="s">
        <v>115</v>
      </c>
      <c r="D253" s="51" t="s">
        <v>386</v>
      </c>
      <c r="E253" s="50">
        <f t="shared" si="50"/>
        <v>65.22</v>
      </c>
      <c r="F253" s="50">
        <v>0.33</v>
      </c>
      <c r="G253" s="50">
        <f t="shared" si="51"/>
        <v>21.52</v>
      </c>
      <c r="H253" s="50">
        <f>G253*3.762+G254*3.762</f>
        <v>161.91999999999999</v>
      </c>
      <c r="I253" s="50">
        <f>K253-J253</f>
        <v>216.1</v>
      </c>
      <c r="J253" s="50">
        <f>K253/1.18*0.18</f>
        <v>38.9</v>
      </c>
      <c r="K253" s="14">
        <f t="shared" si="47"/>
        <v>255</v>
      </c>
      <c r="L253" s="21">
        <v>230</v>
      </c>
      <c r="M253" s="122">
        <f>K253/L253</f>
        <v>1.1100000000000001</v>
      </c>
      <c r="N253" s="228"/>
    </row>
    <row r="254" spans="1:14" x14ac:dyDescent="0.3">
      <c r="A254" s="240"/>
      <c r="B254" s="248"/>
      <c r="C254" s="242"/>
      <c r="D254" s="34" t="s">
        <v>386</v>
      </c>
      <c r="E254" s="13">
        <f t="shared" si="50"/>
        <v>65.22</v>
      </c>
      <c r="F254" s="13">
        <v>0.33</v>
      </c>
      <c r="G254" s="13">
        <f t="shared" si="51"/>
        <v>21.52</v>
      </c>
      <c r="H254" s="13"/>
      <c r="I254" s="243"/>
      <c r="J254" s="243"/>
      <c r="K254" s="244">
        <f t="shared" si="47"/>
        <v>0</v>
      </c>
      <c r="L254" s="238">
        <v>0</v>
      </c>
      <c r="M254" s="239"/>
    </row>
    <row r="255" spans="1:14" s="8" customFormat="1" ht="55.2" x14ac:dyDescent="0.3">
      <c r="A255" s="12" t="s">
        <v>913</v>
      </c>
      <c r="B255" s="37" t="s">
        <v>165</v>
      </c>
      <c r="C255" s="42" t="s">
        <v>118</v>
      </c>
      <c r="D255" s="51" t="s">
        <v>386</v>
      </c>
      <c r="E255" s="50">
        <f t="shared" si="50"/>
        <v>65.22</v>
      </c>
      <c r="F255" s="50">
        <v>0.85</v>
      </c>
      <c r="G255" s="50">
        <f t="shared" si="51"/>
        <v>55.44</v>
      </c>
      <c r="H255" s="50">
        <f>G255*3.762+G256*3.762+G257*3.762</f>
        <v>417.13</v>
      </c>
      <c r="I255" s="50">
        <f>K255-J255</f>
        <v>550.85</v>
      </c>
      <c r="J255" s="50">
        <f>K255/1.18*0.18</f>
        <v>99.15</v>
      </c>
      <c r="K255" s="14">
        <f t="shared" si="47"/>
        <v>650</v>
      </c>
      <c r="L255" s="21">
        <v>590</v>
      </c>
      <c r="M255" s="122">
        <f>K255/L255</f>
        <v>1.1000000000000001</v>
      </c>
      <c r="N255" s="228"/>
    </row>
    <row r="256" spans="1:14" x14ac:dyDescent="0.3">
      <c r="A256" s="240"/>
      <c r="B256" s="248"/>
      <c r="C256" s="242"/>
      <c r="D256" s="34" t="s">
        <v>386</v>
      </c>
      <c r="E256" s="13">
        <f t="shared" si="50"/>
        <v>65.22</v>
      </c>
      <c r="F256" s="50">
        <v>0.85</v>
      </c>
      <c r="G256" s="13">
        <f t="shared" si="51"/>
        <v>55.44</v>
      </c>
      <c r="H256" s="13"/>
      <c r="I256" s="243"/>
      <c r="J256" s="243"/>
      <c r="K256" s="244">
        <f t="shared" si="47"/>
        <v>0</v>
      </c>
      <c r="L256" s="238">
        <v>0</v>
      </c>
      <c r="M256" s="239"/>
    </row>
    <row r="257" spans="1:14" x14ac:dyDescent="0.3">
      <c r="A257" s="240"/>
      <c r="B257" s="248"/>
      <c r="C257" s="242"/>
      <c r="D257" s="34" t="s">
        <v>266</v>
      </c>
      <c r="E257" s="13">
        <f>E256*1.68</f>
        <v>109.57</v>
      </c>
      <c r="F257" s="50">
        <v>0.85</v>
      </c>
      <c r="G257" s="13"/>
      <c r="H257" s="13"/>
      <c r="I257" s="243"/>
      <c r="J257" s="243"/>
      <c r="K257" s="244">
        <f t="shared" si="47"/>
        <v>0</v>
      </c>
      <c r="L257" s="238">
        <v>0</v>
      </c>
      <c r="M257" s="239"/>
    </row>
    <row r="258" spans="1:14" x14ac:dyDescent="0.3">
      <c r="A258" s="240"/>
      <c r="B258" s="248"/>
      <c r="C258" s="242"/>
      <c r="D258" s="34"/>
      <c r="E258" s="13"/>
      <c r="F258" s="13"/>
      <c r="G258" s="13"/>
      <c r="H258" s="13"/>
      <c r="I258" s="243"/>
      <c r="J258" s="243"/>
      <c r="K258" s="244">
        <f t="shared" si="47"/>
        <v>0</v>
      </c>
      <c r="L258" s="238">
        <v>0</v>
      </c>
      <c r="M258" s="239"/>
    </row>
    <row r="259" spans="1:14" s="8" customFormat="1" ht="15" customHeight="1" x14ac:dyDescent="0.3">
      <c r="A259" s="12" t="s">
        <v>74</v>
      </c>
      <c r="B259" s="37" t="s">
        <v>119</v>
      </c>
      <c r="C259" s="35" t="s">
        <v>391</v>
      </c>
      <c r="D259" s="34" t="s">
        <v>386</v>
      </c>
      <c r="E259" s="13">
        <f>$E$15</f>
        <v>65.22</v>
      </c>
      <c r="F259" s="13">
        <v>1.24</v>
      </c>
      <c r="G259" s="13">
        <f>E259*F259</f>
        <v>80.87</v>
      </c>
      <c r="H259" s="13">
        <f>G259*3.762+G260*3.762+G261*3.762</f>
        <v>608.47</v>
      </c>
      <c r="I259" s="13">
        <f>K259-J259</f>
        <v>800.85</v>
      </c>
      <c r="J259" s="13">
        <f>K259/1.18*0.18</f>
        <v>144.15</v>
      </c>
      <c r="K259" s="14">
        <f t="shared" si="47"/>
        <v>945</v>
      </c>
      <c r="L259" s="21">
        <v>860</v>
      </c>
      <c r="M259" s="122">
        <f>K259/L259</f>
        <v>1.1000000000000001</v>
      </c>
      <c r="N259" s="228"/>
    </row>
    <row r="260" spans="1:14" x14ac:dyDescent="0.3">
      <c r="A260" s="240"/>
      <c r="B260" s="248"/>
      <c r="C260" s="242"/>
      <c r="D260" s="34" t="s">
        <v>386</v>
      </c>
      <c r="E260" s="13">
        <f>$E$15</f>
        <v>65.22</v>
      </c>
      <c r="F260" s="13">
        <v>1.24</v>
      </c>
      <c r="G260" s="13">
        <f>E260*F260</f>
        <v>80.87</v>
      </c>
      <c r="H260" s="13"/>
      <c r="I260" s="243"/>
      <c r="J260" s="243"/>
      <c r="K260" s="244">
        <f t="shared" si="47"/>
        <v>0</v>
      </c>
      <c r="L260" s="238">
        <v>0</v>
      </c>
      <c r="M260" s="239"/>
    </row>
    <row r="261" spans="1:14" x14ac:dyDescent="0.3">
      <c r="A261" s="240"/>
      <c r="B261" s="248"/>
      <c r="C261" s="242"/>
      <c r="D261" s="34" t="s">
        <v>266</v>
      </c>
      <c r="E261" s="13">
        <f>E257</f>
        <v>109.57</v>
      </c>
      <c r="F261" s="13">
        <v>1.24</v>
      </c>
      <c r="G261" s="13"/>
      <c r="H261" s="13"/>
      <c r="I261" s="243"/>
      <c r="J261" s="243"/>
      <c r="K261" s="244">
        <f t="shared" si="47"/>
        <v>0</v>
      </c>
      <c r="L261" s="238">
        <v>0</v>
      </c>
      <c r="M261" s="239"/>
    </row>
    <row r="262" spans="1:14" x14ac:dyDescent="0.3">
      <c r="A262" s="240"/>
      <c r="B262" s="248"/>
      <c r="C262" s="242"/>
      <c r="D262" s="34"/>
      <c r="E262" s="13"/>
      <c r="F262" s="13"/>
      <c r="G262" s="13"/>
      <c r="H262" s="13"/>
      <c r="I262" s="243"/>
      <c r="J262" s="243"/>
      <c r="K262" s="244">
        <f t="shared" si="47"/>
        <v>0</v>
      </c>
      <c r="L262" s="238">
        <v>0</v>
      </c>
      <c r="M262" s="239"/>
    </row>
    <row r="263" spans="1:14" s="8" customFormat="1" ht="78" x14ac:dyDescent="0.3">
      <c r="A263" s="12" t="s">
        <v>914</v>
      </c>
      <c r="B263" s="47" t="s">
        <v>166</v>
      </c>
      <c r="C263" s="42" t="s">
        <v>267</v>
      </c>
      <c r="D263" s="155" t="s">
        <v>162</v>
      </c>
      <c r="E263" s="50">
        <f>E241</f>
        <v>103.44</v>
      </c>
      <c r="F263" s="156">
        <v>1.75</v>
      </c>
      <c r="G263" s="50">
        <f>E263*F263</f>
        <v>181.02</v>
      </c>
      <c r="H263" s="50">
        <f>G263*3.762+G264*3.762+G265*3.762</f>
        <v>1522.59</v>
      </c>
      <c r="I263" s="40">
        <f>K263-J263</f>
        <v>2008.47</v>
      </c>
      <c r="J263" s="40">
        <f>K263/1.18*0.18</f>
        <v>361.53</v>
      </c>
      <c r="K263" s="14">
        <f t="shared" si="47"/>
        <v>2370</v>
      </c>
      <c r="L263" s="21">
        <v>2155</v>
      </c>
      <c r="M263" s="122">
        <f>K263/L263</f>
        <v>1.1000000000000001</v>
      </c>
      <c r="N263" s="228"/>
    </row>
    <row r="264" spans="1:14" x14ac:dyDescent="0.3">
      <c r="A264" s="240"/>
      <c r="B264" s="248"/>
      <c r="C264" s="242"/>
      <c r="D264" s="155" t="s">
        <v>386</v>
      </c>
      <c r="E264" s="13">
        <f>E260</f>
        <v>65.22</v>
      </c>
      <c r="F264" s="156">
        <v>1.75</v>
      </c>
      <c r="G264" s="50">
        <f>E264*F264</f>
        <v>114.14</v>
      </c>
      <c r="H264" s="50"/>
      <c r="I264" s="269"/>
      <c r="J264" s="269"/>
      <c r="K264" s="244">
        <f t="shared" si="47"/>
        <v>0</v>
      </c>
      <c r="L264" s="238">
        <v>0</v>
      </c>
      <c r="M264" s="239"/>
    </row>
    <row r="265" spans="1:14" x14ac:dyDescent="0.3">
      <c r="A265" s="240"/>
      <c r="B265" s="248"/>
      <c r="C265" s="242"/>
      <c r="D265" s="155" t="s">
        <v>266</v>
      </c>
      <c r="E265" s="13">
        <f>E257</f>
        <v>109.57</v>
      </c>
      <c r="F265" s="156">
        <v>1</v>
      </c>
      <c r="G265" s="50">
        <f>E265*F265</f>
        <v>109.57</v>
      </c>
      <c r="H265" s="50"/>
      <c r="I265" s="269"/>
      <c r="J265" s="269"/>
      <c r="K265" s="244">
        <f t="shared" si="47"/>
        <v>0</v>
      </c>
      <c r="L265" s="238">
        <v>0</v>
      </c>
      <c r="M265" s="239"/>
    </row>
    <row r="266" spans="1:14" ht="16.2" x14ac:dyDescent="0.35">
      <c r="A266" s="240"/>
      <c r="B266" s="248"/>
      <c r="C266" s="242"/>
      <c r="D266" s="48"/>
      <c r="E266" s="13"/>
      <c r="F266" s="13"/>
      <c r="G266" s="13"/>
      <c r="H266" s="13"/>
      <c r="I266" s="243"/>
      <c r="J266" s="243"/>
      <c r="K266" s="244">
        <f t="shared" si="47"/>
        <v>0</v>
      </c>
      <c r="L266" s="238">
        <v>0</v>
      </c>
      <c r="M266" s="239"/>
    </row>
    <row r="267" spans="1:14" s="8" customFormat="1" ht="27.6" x14ac:dyDescent="0.3">
      <c r="A267" s="12" t="s">
        <v>75</v>
      </c>
      <c r="B267" s="37" t="s">
        <v>695</v>
      </c>
      <c r="C267" s="35" t="s">
        <v>120</v>
      </c>
      <c r="D267" s="34" t="s">
        <v>386</v>
      </c>
      <c r="E267" s="13">
        <f>$E$15</f>
        <v>65.22</v>
      </c>
      <c r="F267" s="13">
        <v>0.39</v>
      </c>
      <c r="G267" s="13">
        <f>E267*F267</f>
        <v>25.44</v>
      </c>
      <c r="H267" s="13">
        <f>G267*3.762</f>
        <v>95.71</v>
      </c>
      <c r="I267" s="13">
        <f>K267-J267</f>
        <v>127.12</v>
      </c>
      <c r="J267" s="13">
        <f>K267/1.18*0.18</f>
        <v>22.88</v>
      </c>
      <c r="K267" s="14">
        <f t="shared" si="47"/>
        <v>150</v>
      </c>
      <c r="L267" s="21">
        <v>135</v>
      </c>
      <c r="M267" s="122">
        <f>K267/L267</f>
        <v>1.1100000000000001</v>
      </c>
      <c r="N267" s="228"/>
    </row>
    <row r="268" spans="1:14" s="8" customFormat="1" x14ac:dyDescent="0.3">
      <c r="A268" s="12" t="s">
        <v>876</v>
      </c>
      <c r="B268" s="37" t="s">
        <v>121</v>
      </c>
      <c r="C268" s="35" t="s">
        <v>391</v>
      </c>
      <c r="D268" s="34" t="s">
        <v>386</v>
      </c>
      <c r="E268" s="13">
        <f>$E$15</f>
        <v>65.22</v>
      </c>
      <c r="F268" s="13">
        <v>0.52</v>
      </c>
      <c r="G268" s="13">
        <f>E268*F268</f>
        <v>33.909999999999997</v>
      </c>
      <c r="H268" s="13">
        <f>G268*3.762</f>
        <v>127.57</v>
      </c>
      <c r="I268" s="13">
        <f>K268-J268</f>
        <v>169.49</v>
      </c>
      <c r="J268" s="13">
        <f>K268/1.18*0.18</f>
        <v>30.51</v>
      </c>
      <c r="K268" s="14">
        <f t="shared" si="47"/>
        <v>200</v>
      </c>
      <c r="L268" s="21">
        <v>180</v>
      </c>
      <c r="M268" s="122">
        <f>K268/L268</f>
        <v>1.1100000000000001</v>
      </c>
      <c r="N268" s="228"/>
    </row>
    <row r="269" spans="1:14" x14ac:dyDescent="0.3">
      <c r="A269" s="240" t="s">
        <v>48</v>
      </c>
      <c r="B269" s="248" t="s">
        <v>174</v>
      </c>
      <c r="C269" s="242"/>
      <c r="D269" s="34"/>
      <c r="E269" s="13"/>
      <c r="F269" s="13"/>
      <c r="G269" s="13"/>
      <c r="H269" s="13"/>
      <c r="I269" s="243"/>
      <c r="J269" s="243"/>
      <c r="K269" s="244">
        <f t="shared" si="47"/>
        <v>0</v>
      </c>
      <c r="L269" s="238">
        <v>0</v>
      </c>
      <c r="M269" s="239"/>
    </row>
    <row r="270" spans="1:14" s="8" customFormat="1" x14ac:dyDescent="0.3">
      <c r="A270" s="12" t="s">
        <v>188</v>
      </c>
      <c r="B270" s="49" t="s">
        <v>176</v>
      </c>
      <c r="C270" s="35" t="s">
        <v>432</v>
      </c>
      <c r="D270" s="34" t="s">
        <v>386</v>
      </c>
      <c r="E270" s="13">
        <f>$E$15</f>
        <v>65.22</v>
      </c>
      <c r="F270" s="13">
        <v>1.46</v>
      </c>
      <c r="G270" s="13">
        <f>E270*F270</f>
        <v>95.22</v>
      </c>
      <c r="H270" s="13">
        <f>G270*3.762</f>
        <v>358.22</v>
      </c>
      <c r="I270" s="13">
        <f>K270-J270</f>
        <v>470.34</v>
      </c>
      <c r="J270" s="13">
        <f>K270/1.18*0.18</f>
        <v>84.66</v>
      </c>
      <c r="K270" s="14">
        <f t="shared" si="47"/>
        <v>555</v>
      </c>
      <c r="L270" s="21">
        <v>505</v>
      </c>
      <c r="M270" s="122">
        <f>K270/L270</f>
        <v>1.1000000000000001</v>
      </c>
      <c r="N270" s="228"/>
    </row>
    <row r="271" spans="1:14" s="8" customFormat="1" x14ac:dyDescent="0.3">
      <c r="A271" s="12" t="s">
        <v>189</v>
      </c>
      <c r="B271" s="49" t="s">
        <v>175</v>
      </c>
      <c r="C271" s="35" t="s">
        <v>391</v>
      </c>
      <c r="D271" s="34" t="s">
        <v>386</v>
      </c>
      <c r="E271" s="13">
        <f>$E$15</f>
        <v>65.22</v>
      </c>
      <c r="F271" s="13">
        <v>1.69</v>
      </c>
      <c r="G271" s="13">
        <f>E271*F271</f>
        <v>110.22</v>
      </c>
      <c r="H271" s="13">
        <f>G271*3.762</f>
        <v>414.65</v>
      </c>
      <c r="I271" s="13">
        <f>K271-J271</f>
        <v>546.61</v>
      </c>
      <c r="J271" s="13">
        <f>K271/1.18*0.18</f>
        <v>98.39</v>
      </c>
      <c r="K271" s="14">
        <f t="shared" si="47"/>
        <v>645</v>
      </c>
      <c r="L271" s="21">
        <v>585</v>
      </c>
      <c r="M271" s="122">
        <f>K271/L271</f>
        <v>1.1000000000000001</v>
      </c>
      <c r="N271" s="228"/>
    </row>
    <row r="272" spans="1:14" s="8" customFormat="1" x14ac:dyDescent="0.3">
      <c r="A272" s="12" t="s">
        <v>190</v>
      </c>
      <c r="B272" s="49" t="s">
        <v>341</v>
      </c>
      <c r="C272" s="35" t="s">
        <v>391</v>
      </c>
      <c r="D272" s="34" t="s">
        <v>386</v>
      </c>
      <c r="E272" s="13">
        <f>$E$15</f>
        <v>65.22</v>
      </c>
      <c r="F272" s="13">
        <v>1.85</v>
      </c>
      <c r="G272" s="13">
        <f>E272*F272</f>
        <v>120.66</v>
      </c>
      <c r="H272" s="13">
        <f>G272*3.762</f>
        <v>453.92</v>
      </c>
      <c r="I272" s="13">
        <f>K272-J272</f>
        <v>601.69000000000005</v>
      </c>
      <c r="J272" s="13">
        <f>K272/1.18*0.18</f>
        <v>108.31</v>
      </c>
      <c r="K272" s="14">
        <f t="shared" si="47"/>
        <v>710</v>
      </c>
      <c r="L272" s="21">
        <v>645</v>
      </c>
      <c r="M272" s="122">
        <f>K272/L272</f>
        <v>1.1000000000000001</v>
      </c>
      <c r="N272" s="228"/>
    </row>
    <row r="273" spans="1:14" x14ac:dyDescent="0.3">
      <c r="A273" s="240" t="s">
        <v>916</v>
      </c>
      <c r="B273" s="248" t="s">
        <v>187</v>
      </c>
      <c r="C273" s="242"/>
      <c r="D273" s="34"/>
      <c r="E273" s="13"/>
      <c r="F273" s="13"/>
      <c r="G273" s="13"/>
      <c r="H273" s="13"/>
      <c r="I273" s="243"/>
      <c r="J273" s="243"/>
      <c r="K273" s="244">
        <f t="shared" si="47"/>
        <v>0</v>
      </c>
      <c r="L273" s="238">
        <v>0</v>
      </c>
      <c r="M273" s="239"/>
    </row>
    <row r="274" spans="1:14" s="8" customFormat="1" x14ac:dyDescent="0.3">
      <c r="A274" s="12" t="s">
        <v>191</v>
      </c>
      <c r="B274" s="49" t="s">
        <v>173</v>
      </c>
      <c r="C274" s="35" t="s">
        <v>432</v>
      </c>
      <c r="D274" s="34" t="s">
        <v>386</v>
      </c>
      <c r="E274" s="13">
        <f>$E$15</f>
        <v>65.22</v>
      </c>
      <c r="F274" s="13">
        <v>0.17</v>
      </c>
      <c r="G274" s="13">
        <f t="shared" ref="G274:G320" si="52">E274*F274</f>
        <v>11.09</v>
      </c>
      <c r="H274" s="13">
        <f t="shared" ref="H274:H320" si="53">G274*3.762</f>
        <v>41.72</v>
      </c>
      <c r="I274" s="13">
        <f t="shared" ref="I274:I320" si="54">K274-J274</f>
        <v>55.08</v>
      </c>
      <c r="J274" s="13">
        <f t="shared" ref="J274:J320" si="55">K274/1.18*0.18</f>
        <v>9.92</v>
      </c>
      <c r="K274" s="14">
        <f t="shared" si="47"/>
        <v>65</v>
      </c>
      <c r="L274" s="21">
        <v>60</v>
      </c>
      <c r="M274" s="122">
        <f>K274/L274</f>
        <v>1.08</v>
      </c>
      <c r="N274" s="228"/>
    </row>
    <row r="275" spans="1:14" s="8" customFormat="1" x14ac:dyDescent="0.3">
      <c r="A275" s="12" t="s">
        <v>192</v>
      </c>
      <c r="B275" s="49" t="s">
        <v>175</v>
      </c>
      <c r="C275" s="35" t="s">
        <v>391</v>
      </c>
      <c r="D275" s="34" t="s">
        <v>386</v>
      </c>
      <c r="E275" s="13">
        <f>$E$15</f>
        <v>65.22</v>
      </c>
      <c r="F275" s="13">
        <v>0.22</v>
      </c>
      <c r="G275" s="13">
        <f t="shared" si="52"/>
        <v>14.35</v>
      </c>
      <c r="H275" s="13">
        <f t="shared" si="53"/>
        <v>53.98</v>
      </c>
      <c r="I275" s="13">
        <f t="shared" si="54"/>
        <v>72.03</v>
      </c>
      <c r="J275" s="13">
        <f t="shared" si="55"/>
        <v>12.97</v>
      </c>
      <c r="K275" s="14">
        <f t="shared" ref="K275:K321" si="56">MROUND(L275*1.1,5)</f>
        <v>85</v>
      </c>
      <c r="L275" s="21">
        <v>75</v>
      </c>
      <c r="M275" s="122">
        <f>K275/L275</f>
        <v>1.1299999999999999</v>
      </c>
      <c r="N275" s="228"/>
    </row>
    <row r="276" spans="1:14" s="8" customFormat="1" x14ac:dyDescent="0.3">
      <c r="A276" s="12" t="s">
        <v>193</v>
      </c>
      <c r="B276" s="49" t="s">
        <v>341</v>
      </c>
      <c r="C276" s="35" t="s">
        <v>391</v>
      </c>
      <c r="D276" s="34" t="s">
        <v>386</v>
      </c>
      <c r="E276" s="13">
        <f>$E$15</f>
        <v>65.22</v>
      </c>
      <c r="F276" s="13">
        <v>0.3</v>
      </c>
      <c r="G276" s="13">
        <f t="shared" si="52"/>
        <v>19.57</v>
      </c>
      <c r="H276" s="13">
        <f t="shared" si="53"/>
        <v>73.62</v>
      </c>
      <c r="I276" s="13">
        <f t="shared" si="54"/>
        <v>97.46</v>
      </c>
      <c r="J276" s="13">
        <f t="shared" si="55"/>
        <v>17.54</v>
      </c>
      <c r="K276" s="14">
        <f t="shared" si="56"/>
        <v>115</v>
      </c>
      <c r="L276" s="21">
        <v>105</v>
      </c>
      <c r="M276" s="122">
        <f>K276/L276</f>
        <v>1.1000000000000001</v>
      </c>
      <c r="N276" s="228"/>
    </row>
    <row r="277" spans="1:14" s="8" customFormat="1" ht="27.6" x14ac:dyDescent="0.3">
      <c r="A277" s="12" t="s">
        <v>917</v>
      </c>
      <c r="B277" s="37" t="s">
        <v>122</v>
      </c>
      <c r="C277" s="35" t="s">
        <v>120</v>
      </c>
      <c r="D277" s="34" t="s">
        <v>386</v>
      </c>
      <c r="E277" s="13">
        <f>$E$15</f>
        <v>65.22</v>
      </c>
      <c r="F277" s="13">
        <v>0.5</v>
      </c>
      <c r="G277" s="13">
        <f t="shared" si="52"/>
        <v>32.61</v>
      </c>
      <c r="H277" s="13">
        <f t="shared" si="53"/>
        <v>122.68</v>
      </c>
      <c r="I277" s="13">
        <f t="shared" si="54"/>
        <v>165.25</v>
      </c>
      <c r="J277" s="13">
        <f t="shared" si="55"/>
        <v>29.75</v>
      </c>
      <c r="K277" s="14">
        <f t="shared" si="56"/>
        <v>195</v>
      </c>
      <c r="L277" s="21">
        <v>175</v>
      </c>
      <c r="M277" s="122">
        <f>K277/L277</f>
        <v>1.1100000000000001</v>
      </c>
      <c r="N277" s="228"/>
    </row>
    <row r="278" spans="1:14" s="8" customFormat="1" ht="27.6" x14ac:dyDescent="0.3">
      <c r="A278" s="12" t="s">
        <v>69</v>
      </c>
      <c r="B278" s="37" t="s">
        <v>123</v>
      </c>
      <c r="C278" s="35" t="s">
        <v>115</v>
      </c>
      <c r="D278" s="34" t="s">
        <v>386</v>
      </c>
      <c r="E278" s="13">
        <f>$E$15</f>
        <v>65.22</v>
      </c>
      <c r="F278" s="13">
        <v>0.32</v>
      </c>
      <c r="G278" s="13">
        <f t="shared" si="52"/>
        <v>20.87</v>
      </c>
      <c r="H278" s="13">
        <f t="shared" si="53"/>
        <v>78.510000000000005</v>
      </c>
      <c r="I278" s="13">
        <f t="shared" si="54"/>
        <v>101.69</v>
      </c>
      <c r="J278" s="13">
        <f t="shared" si="55"/>
        <v>18.309999999999999</v>
      </c>
      <c r="K278" s="14">
        <f t="shared" si="56"/>
        <v>120</v>
      </c>
      <c r="L278" s="21">
        <v>110</v>
      </c>
      <c r="M278" s="122">
        <f>K278/L278</f>
        <v>1.0900000000000001</v>
      </c>
      <c r="N278" s="228"/>
    </row>
    <row r="279" spans="1:14" s="263" customFormat="1" ht="31.2" x14ac:dyDescent="0.3">
      <c r="A279" s="258" t="s">
        <v>79</v>
      </c>
      <c r="B279" s="259" t="str">
        <f>'Приложение № 2 2017'!B244</f>
        <v>Замена газового крана на газопроводе диаметром до32 мм (без стоимости крана)</v>
      </c>
      <c r="C279" s="270"/>
      <c r="D279" s="163"/>
      <c r="E279" s="46"/>
      <c r="F279" s="166"/>
      <c r="G279" s="46">
        <f t="shared" si="52"/>
        <v>0</v>
      </c>
      <c r="H279" s="46">
        <f t="shared" si="53"/>
        <v>0</v>
      </c>
      <c r="I279" s="261">
        <f t="shared" si="54"/>
        <v>0</v>
      </c>
      <c r="J279" s="261">
        <f t="shared" si="55"/>
        <v>0</v>
      </c>
      <c r="K279" s="244">
        <f t="shared" si="56"/>
        <v>0</v>
      </c>
      <c r="L279" s="262">
        <v>0</v>
      </c>
      <c r="M279" s="239"/>
      <c r="N279" s="228"/>
    </row>
    <row r="280" spans="1:14" s="9" customFormat="1" x14ac:dyDescent="0.3">
      <c r="A280" s="167" t="s">
        <v>215</v>
      </c>
      <c r="B280" s="168">
        <v>15</v>
      </c>
      <c r="C280" s="164" t="s">
        <v>432</v>
      </c>
      <c r="D280" s="163" t="s">
        <v>386</v>
      </c>
      <c r="E280" s="46">
        <f>$E$15</f>
        <v>65.22</v>
      </c>
      <c r="F280" s="165">
        <v>0.68</v>
      </c>
      <c r="G280" s="46">
        <f t="shared" si="52"/>
        <v>44.35</v>
      </c>
      <c r="H280" s="46">
        <f t="shared" si="53"/>
        <v>166.84</v>
      </c>
      <c r="I280" s="46">
        <f t="shared" si="54"/>
        <v>220.34</v>
      </c>
      <c r="J280" s="46">
        <f t="shared" si="55"/>
        <v>39.659999999999997</v>
      </c>
      <c r="K280" s="14">
        <f t="shared" si="56"/>
        <v>260</v>
      </c>
      <c r="L280" s="26">
        <v>235</v>
      </c>
      <c r="M280" s="122">
        <f>K280/L280</f>
        <v>1.1100000000000001</v>
      </c>
      <c r="N280" s="228"/>
    </row>
    <row r="281" spans="1:14" s="9" customFormat="1" x14ac:dyDescent="0.3">
      <c r="A281" s="167" t="s">
        <v>216</v>
      </c>
      <c r="B281" s="168">
        <v>20</v>
      </c>
      <c r="C281" s="164" t="s">
        <v>391</v>
      </c>
      <c r="D281" s="163" t="s">
        <v>386</v>
      </c>
      <c r="E281" s="46">
        <f>$E$15</f>
        <v>65.22</v>
      </c>
      <c r="F281" s="165">
        <v>0.77</v>
      </c>
      <c r="G281" s="46">
        <f t="shared" si="52"/>
        <v>50.22</v>
      </c>
      <c r="H281" s="46">
        <f t="shared" si="53"/>
        <v>188.93</v>
      </c>
      <c r="I281" s="46">
        <f t="shared" si="54"/>
        <v>250</v>
      </c>
      <c r="J281" s="46">
        <f t="shared" si="55"/>
        <v>45</v>
      </c>
      <c r="K281" s="14">
        <f t="shared" si="56"/>
        <v>295</v>
      </c>
      <c r="L281" s="26">
        <v>270</v>
      </c>
      <c r="M281" s="122">
        <f>K281/L281</f>
        <v>1.0900000000000001</v>
      </c>
      <c r="N281" s="228"/>
    </row>
    <row r="282" spans="1:14" s="9" customFormat="1" x14ac:dyDescent="0.3">
      <c r="A282" s="167" t="s">
        <v>217</v>
      </c>
      <c r="B282" s="168">
        <v>25</v>
      </c>
      <c r="C282" s="164" t="s">
        <v>391</v>
      </c>
      <c r="D282" s="163" t="s">
        <v>386</v>
      </c>
      <c r="E282" s="46">
        <f>$E$15</f>
        <v>65.22</v>
      </c>
      <c r="F282" s="165">
        <v>0.87</v>
      </c>
      <c r="G282" s="46">
        <f t="shared" si="52"/>
        <v>56.74</v>
      </c>
      <c r="H282" s="46">
        <f t="shared" si="53"/>
        <v>213.46</v>
      </c>
      <c r="I282" s="46">
        <f t="shared" si="54"/>
        <v>279.66000000000003</v>
      </c>
      <c r="J282" s="46">
        <f t="shared" si="55"/>
        <v>50.34</v>
      </c>
      <c r="K282" s="14">
        <f t="shared" si="56"/>
        <v>330</v>
      </c>
      <c r="L282" s="26">
        <v>300</v>
      </c>
      <c r="M282" s="122">
        <f>K282/L282</f>
        <v>1.1000000000000001</v>
      </c>
      <c r="N282" s="228"/>
    </row>
    <row r="283" spans="1:14" s="9" customFormat="1" x14ac:dyDescent="0.3">
      <c r="A283" s="167" t="s">
        <v>358</v>
      </c>
      <c r="B283" s="168">
        <v>32</v>
      </c>
      <c r="C283" s="164" t="s">
        <v>391</v>
      </c>
      <c r="D283" s="163" t="s">
        <v>386</v>
      </c>
      <c r="E283" s="46">
        <f>$E$15</f>
        <v>65.22</v>
      </c>
      <c r="F283" s="165">
        <v>0.9</v>
      </c>
      <c r="G283" s="46">
        <f t="shared" si="52"/>
        <v>58.7</v>
      </c>
      <c r="H283" s="46">
        <f t="shared" si="53"/>
        <v>220.83</v>
      </c>
      <c r="I283" s="46">
        <f t="shared" si="54"/>
        <v>292.37</v>
      </c>
      <c r="J283" s="46">
        <f t="shared" si="55"/>
        <v>52.63</v>
      </c>
      <c r="K283" s="14">
        <f t="shared" si="56"/>
        <v>345</v>
      </c>
      <c r="L283" s="26">
        <v>315</v>
      </c>
      <c r="M283" s="122">
        <f>K283/L283</f>
        <v>1.1000000000000001</v>
      </c>
      <c r="N283" s="228"/>
    </row>
    <row r="284" spans="1:14" s="263" customFormat="1" ht="31.2" x14ac:dyDescent="0.3">
      <c r="A284" s="271">
        <v>227</v>
      </c>
      <c r="B284" s="259" t="s">
        <v>359</v>
      </c>
      <c r="C284" s="270"/>
      <c r="D284" s="163"/>
      <c r="E284" s="46"/>
      <c r="F284" s="166"/>
      <c r="G284" s="46">
        <f t="shared" si="52"/>
        <v>0</v>
      </c>
      <c r="H284" s="46">
        <f t="shared" si="53"/>
        <v>0</v>
      </c>
      <c r="I284" s="261">
        <f t="shared" si="54"/>
        <v>0</v>
      </c>
      <c r="J284" s="261">
        <f t="shared" si="55"/>
        <v>0</v>
      </c>
      <c r="K284" s="244">
        <f t="shared" si="56"/>
        <v>0</v>
      </c>
      <c r="L284" s="262">
        <v>0</v>
      </c>
      <c r="M284" s="239"/>
      <c r="N284" s="228"/>
    </row>
    <row r="285" spans="1:14" s="9" customFormat="1" x14ac:dyDescent="0.3">
      <c r="A285" s="167" t="s">
        <v>218</v>
      </c>
      <c r="B285" s="168">
        <v>15</v>
      </c>
      <c r="C285" s="164" t="s">
        <v>391</v>
      </c>
      <c r="D285" s="163" t="s">
        <v>386</v>
      </c>
      <c r="E285" s="46">
        <f>$E$15</f>
        <v>65.22</v>
      </c>
      <c r="F285" s="165">
        <v>1.18</v>
      </c>
      <c r="G285" s="46">
        <f t="shared" si="52"/>
        <v>76.959999999999994</v>
      </c>
      <c r="H285" s="46">
        <f t="shared" si="53"/>
        <v>289.52</v>
      </c>
      <c r="I285" s="46">
        <f t="shared" si="54"/>
        <v>381.36</v>
      </c>
      <c r="J285" s="46">
        <f t="shared" si="55"/>
        <v>68.64</v>
      </c>
      <c r="K285" s="14">
        <f t="shared" si="56"/>
        <v>450</v>
      </c>
      <c r="L285" s="26">
        <v>410</v>
      </c>
      <c r="M285" s="122">
        <f>K285/L285</f>
        <v>1.1000000000000001</v>
      </c>
      <c r="N285" s="228"/>
    </row>
    <row r="286" spans="1:14" s="9" customFormat="1" x14ac:dyDescent="0.3">
      <c r="A286" s="167" t="s">
        <v>219</v>
      </c>
      <c r="B286" s="168">
        <v>20</v>
      </c>
      <c r="C286" s="164" t="s">
        <v>391</v>
      </c>
      <c r="D286" s="163" t="s">
        <v>386</v>
      </c>
      <c r="E286" s="46">
        <f>$E$15</f>
        <v>65.22</v>
      </c>
      <c r="F286" s="165">
        <v>1.36</v>
      </c>
      <c r="G286" s="46">
        <f t="shared" si="52"/>
        <v>88.7</v>
      </c>
      <c r="H286" s="46">
        <f t="shared" si="53"/>
        <v>333.69</v>
      </c>
      <c r="I286" s="46">
        <f t="shared" si="54"/>
        <v>444.92</v>
      </c>
      <c r="J286" s="46">
        <f t="shared" si="55"/>
        <v>80.08</v>
      </c>
      <c r="K286" s="14">
        <f t="shared" si="56"/>
        <v>525</v>
      </c>
      <c r="L286" s="26">
        <v>475</v>
      </c>
      <c r="M286" s="122">
        <f>K286/L286</f>
        <v>1.1100000000000001</v>
      </c>
      <c r="N286" s="228"/>
    </row>
    <row r="287" spans="1:14" s="9" customFormat="1" x14ac:dyDescent="0.3">
      <c r="A287" s="167" t="s">
        <v>220</v>
      </c>
      <c r="B287" s="168">
        <v>25</v>
      </c>
      <c r="C287" s="164" t="s">
        <v>391</v>
      </c>
      <c r="D287" s="163" t="s">
        <v>386</v>
      </c>
      <c r="E287" s="46">
        <f>$E$15</f>
        <v>65.22</v>
      </c>
      <c r="F287" s="165">
        <v>1.4</v>
      </c>
      <c r="G287" s="46">
        <f t="shared" si="52"/>
        <v>91.31</v>
      </c>
      <c r="H287" s="46">
        <f t="shared" si="53"/>
        <v>343.51</v>
      </c>
      <c r="I287" s="46">
        <f t="shared" si="54"/>
        <v>453.39</v>
      </c>
      <c r="J287" s="46">
        <f t="shared" si="55"/>
        <v>81.61</v>
      </c>
      <c r="K287" s="14">
        <f t="shared" si="56"/>
        <v>535</v>
      </c>
      <c r="L287" s="26">
        <v>485</v>
      </c>
      <c r="M287" s="122">
        <f>K287/L287</f>
        <v>1.1000000000000001</v>
      </c>
      <c r="N287" s="228"/>
    </row>
    <row r="288" spans="1:14" s="9" customFormat="1" x14ac:dyDescent="0.3">
      <c r="A288" s="167" t="s">
        <v>240</v>
      </c>
      <c r="B288" s="168">
        <v>32</v>
      </c>
      <c r="C288" s="164"/>
      <c r="D288" s="163" t="s">
        <v>386</v>
      </c>
      <c r="E288" s="46">
        <f>$E$15</f>
        <v>65.22</v>
      </c>
      <c r="F288" s="165">
        <v>1.65</v>
      </c>
      <c r="G288" s="46">
        <f t="shared" si="52"/>
        <v>107.61</v>
      </c>
      <c r="H288" s="46">
        <f t="shared" si="53"/>
        <v>404.83</v>
      </c>
      <c r="I288" s="46">
        <f t="shared" si="54"/>
        <v>538.14</v>
      </c>
      <c r="J288" s="46">
        <f t="shared" si="55"/>
        <v>96.86</v>
      </c>
      <c r="K288" s="14">
        <f t="shared" si="56"/>
        <v>635</v>
      </c>
      <c r="L288" s="26">
        <v>575</v>
      </c>
      <c r="M288" s="122">
        <f>K288/L288</f>
        <v>1.1000000000000001</v>
      </c>
      <c r="N288" s="228"/>
    </row>
    <row r="289" spans="1:14" s="9" customFormat="1" x14ac:dyDescent="0.3">
      <c r="A289" s="167" t="s">
        <v>241</v>
      </c>
      <c r="B289" s="168" t="s">
        <v>362</v>
      </c>
      <c r="C289" s="164"/>
      <c r="D289" s="163" t="s">
        <v>386</v>
      </c>
      <c r="E289" s="46">
        <f>$E$15</f>
        <v>65.22</v>
      </c>
      <c r="F289" s="165">
        <v>2.17</v>
      </c>
      <c r="G289" s="46">
        <f t="shared" si="52"/>
        <v>141.53</v>
      </c>
      <c r="H289" s="46">
        <f t="shared" si="53"/>
        <v>532.44000000000005</v>
      </c>
      <c r="I289" s="46">
        <f t="shared" si="54"/>
        <v>703.39</v>
      </c>
      <c r="J289" s="46">
        <f t="shared" si="55"/>
        <v>126.61</v>
      </c>
      <c r="K289" s="14">
        <f t="shared" si="56"/>
        <v>830</v>
      </c>
      <c r="L289" s="26">
        <v>755</v>
      </c>
      <c r="M289" s="122">
        <f>K289/L289</f>
        <v>1.1000000000000001</v>
      </c>
      <c r="N289" s="228"/>
    </row>
    <row r="290" spans="1:14" ht="31.2" x14ac:dyDescent="0.3">
      <c r="A290" s="272">
        <v>228</v>
      </c>
      <c r="B290" s="248" t="s">
        <v>889</v>
      </c>
      <c r="C290" s="249"/>
      <c r="D290" s="34"/>
      <c r="E290" s="13"/>
      <c r="F290" s="17"/>
      <c r="G290" s="13">
        <f t="shared" si="52"/>
        <v>0</v>
      </c>
      <c r="H290" s="13">
        <f t="shared" si="53"/>
        <v>0</v>
      </c>
      <c r="I290" s="243">
        <f t="shared" si="54"/>
        <v>0</v>
      </c>
      <c r="J290" s="243">
        <f t="shared" si="55"/>
        <v>0</v>
      </c>
      <c r="K290" s="244">
        <f t="shared" si="56"/>
        <v>0</v>
      </c>
      <c r="L290" s="238">
        <v>0</v>
      </c>
      <c r="M290" s="239"/>
    </row>
    <row r="291" spans="1:14" s="8" customFormat="1" ht="28.2" x14ac:dyDescent="0.3">
      <c r="A291" s="152" t="s">
        <v>200</v>
      </c>
      <c r="B291" s="49">
        <v>15</v>
      </c>
      <c r="C291" s="42" t="s">
        <v>124</v>
      </c>
      <c r="D291" s="34" t="s">
        <v>386</v>
      </c>
      <c r="E291" s="13">
        <f>$E$15</f>
        <v>65.22</v>
      </c>
      <c r="F291" s="18">
        <v>0.43</v>
      </c>
      <c r="G291" s="13">
        <f t="shared" si="52"/>
        <v>28.04</v>
      </c>
      <c r="H291" s="13">
        <f t="shared" si="53"/>
        <v>105.49</v>
      </c>
      <c r="I291" s="13">
        <f t="shared" si="54"/>
        <v>139.83000000000001</v>
      </c>
      <c r="J291" s="13">
        <f t="shared" si="55"/>
        <v>25.17</v>
      </c>
      <c r="K291" s="14">
        <f t="shared" si="56"/>
        <v>165</v>
      </c>
      <c r="L291" s="21">
        <v>150</v>
      </c>
      <c r="M291" s="122">
        <f>K291/L291</f>
        <v>1.1000000000000001</v>
      </c>
      <c r="N291" s="228"/>
    </row>
    <row r="292" spans="1:14" s="8" customFormat="1" x14ac:dyDescent="0.3">
      <c r="A292" s="152" t="s">
        <v>201</v>
      </c>
      <c r="B292" s="49">
        <v>20</v>
      </c>
      <c r="C292" s="41" t="s">
        <v>391</v>
      </c>
      <c r="D292" s="34" t="s">
        <v>386</v>
      </c>
      <c r="E292" s="13">
        <f>$E$15</f>
        <v>65.22</v>
      </c>
      <c r="F292" s="18">
        <v>0.47</v>
      </c>
      <c r="G292" s="13">
        <f t="shared" si="52"/>
        <v>30.65</v>
      </c>
      <c r="H292" s="13">
        <f t="shared" si="53"/>
        <v>115.31</v>
      </c>
      <c r="I292" s="13">
        <f t="shared" si="54"/>
        <v>152.54</v>
      </c>
      <c r="J292" s="13">
        <f t="shared" si="55"/>
        <v>27.46</v>
      </c>
      <c r="K292" s="14">
        <f t="shared" si="56"/>
        <v>180</v>
      </c>
      <c r="L292" s="21">
        <v>165</v>
      </c>
      <c r="M292" s="122">
        <f>K292/L292</f>
        <v>1.0900000000000001</v>
      </c>
      <c r="N292" s="228"/>
    </row>
    <row r="293" spans="1:14" s="8" customFormat="1" x14ac:dyDescent="0.3">
      <c r="A293" s="152" t="s">
        <v>202</v>
      </c>
      <c r="B293" s="49">
        <v>25</v>
      </c>
      <c r="C293" s="41" t="s">
        <v>391</v>
      </c>
      <c r="D293" s="34" t="s">
        <v>386</v>
      </c>
      <c r="E293" s="13">
        <f>$E$15</f>
        <v>65.22</v>
      </c>
      <c r="F293" s="18">
        <v>0.53</v>
      </c>
      <c r="G293" s="13">
        <f t="shared" si="52"/>
        <v>34.57</v>
      </c>
      <c r="H293" s="13">
        <f t="shared" si="53"/>
        <v>130.05000000000001</v>
      </c>
      <c r="I293" s="13">
        <f t="shared" si="54"/>
        <v>173.73</v>
      </c>
      <c r="J293" s="13">
        <f t="shared" si="55"/>
        <v>31.27</v>
      </c>
      <c r="K293" s="14">
        <f t="shared" si="56"/>
        <v>205</v>
      </c>
      <c r="L293" s="21">
        <v>185</v>
      </c>
      <c r="M293" s="122">
        <f>K293/L293</f>
        <v>1.1100000000000001</v>
      </c>
      <c r="N293" s="228"/>
    </row>
    <row r="294" spans="1:14" x14ac:dyDescent="0.3">
      <c r="A294" s="272">
        <v>229</v>
      </c>
      <c r="B294" s="248" t="s">
        <v>890</v>
      </c>
      <c r="C294" s="249"/>
      <c r="D294" s="34"/>
      <c r="E294" s="13"/>
      <c r="F294" s="17"/>
      <c r="G294" s="13">
        <f t="shared" si="52"/>
        <v>0</v>
      </c>
      <c r="H294" s="13">
        <f t="shared" si="53"/>
        <v>0</v>
      </c>
      <c r="I294" s="243">
        <f t="shared" si="54"/>
        <v>0</v>
      </c>
      <c r="J294" s="243">
        <f t="shared" si="55"/>
        <v>0</v>
      </c>
      <c r="K294" s="244">
        <f t="shared" si="56"/>
        <v>0</v>
      </c>
      <c r="L294" s="238">
        <v>0</v>
      </c>
      <c r="M294" s="239"/>
    </row>
    <row r="295" spans="1:14" s="8" customFormat="1" ht="42" x14ac:dyDescent="0.3">
      <c r="A295" s="152" t="s">
        <v>203</v>
      </c>
      <c r="B295" s="49">
        <v>15</v>
      </c>
      <c r="C295" s="42" t="s">
        <v>125</v>
      </c>
      <c r="D295" s="34" t="s">
        <v>386</v>
      </c>
      <c r="E295" s="13">
        <f>$E$15</f>
        <v>65.22</v>
      </c>
      <c r="F295" s="18">
        <v>0.52</v>
      </c>
      <c r="G295" s="13">
        <f t="shared" si="52"/>
        <v>33.909999999999997</v>
      </c>
      <c r="H295" s="13">
        <f t="shared" si="53"/>
        <v>127.57</v>
      </c>
      <c r="I295" s="13">
        <f t="shared" si="54"/>
        <v>169.49</v>
      </c>
      <c r="J295" s="13">
        <f t="shared" si="55"/>
        <v>30.51</v>
      </c>
      <c r="K295" s="14">
        <f t="shared" si="56"/>
        <v>200</v>
      </c>
      <c r="L295" s="21">
        <v>180</v>
      </c>
      <c r="M295" s="122">
        <f>K295/L295</f>
        <v>1.1100000000000001</v>
      </c>
      <c r="N295" s="228"/>
    </row>
    <row r="296" spans="1:14" s="8" customFormat="1" x14ac:dyDescent="0.3">
      <c r="A296" s="152" t="s">
        <v>204</v>
      </c>
      <c r="B296" s="49">
        <v>20</v>
      </c>
      <c r="C296" s="41" t="s">
        <v>391</v>
      </c>
      <c r="D296" s="34" t="s">
        <v>386</v>
      </c>
      <c r="E296" s="13">
        <f>$E$15</f>
        <v>65.22</v>
      </c>
      <c r="F296" s="18">
        <v>0.6</v>
      </c>
      <c r="G296" s="13">
        <f t="shared" si="52"/>
        <v>39.130000000000003</v>
      </c>
      <c r="H296" s="13">
        <f t="shared" si="53"/>
        <v>147.21</v>
      </c>
      <c r="I296" s="13">
        <f t="shared" si="54"/>
        <v>194.92</v>
      </c>
      <c r="J296" s="13">
        <f t="shared" si="55"/>
        <v>35.08</v>
      </c>
      <c r="K296" s="14">
        <f t="shared" si="56"/>
        <v>230</v>
      </c>
      <c r="L296" s="21">
        <v>210</v>
      </c>
      <c r="M296" s="122">
        <f>K296/L296</f>
        <v>1.1000000000000001</v>
      </c>
      <c r="N296" s="228"/>
    </row>
    <row r="297" spans="1:14" s="8" customFormat="1" x14ac:dyDescent="0.3">
      <c r="A297" s="152" t="s">
        <v>205</v>
      </c>
      <c r="B297" s="49">
        <v>25</v>
      </c>
      <c r="C297" s="41" t="s">
        <v>391</v>
      </c>
      <c r="D297" s="34" t="s">
        <v>386</v>
      </c>
      <c r="E297" s="13">
        <f>$E$15</f>
        <v>65.22</v>
      </c>
      <c r="F297" s="18">
        <v>0.7</v>
      </c>
      <c r="G297" s="13">
        <f t="shared" si="52"/>
        <v>45.65</v>
      </c>
      <c r="H297" s="13">
        <f t="shared" si="53"/>
        <v>171.74</v>
      </c>
      <c r="I297" s="13">
        <f t="shared" si="54"/>
        <v>228.81</v>
      </c>
      <c r="J297" s="13">
        <f t="shared" si="55"/>
        <v>41.19</v>
      </c>
      <c r="K297" s="14">
        <f t="shared" si="56"/>
        <v>270</v>
      </c>
      <c r="L297" s="21">
        <v>245</v>
      </c>
      <c r="M297" s="122">
        <f>K297/L297</f>
        <v>1.1000000000000001</v>
      </c>
      <c r="N297" s="228"/>
    </row>
    <row r="298" spans="1:14" s="8" customFormat="1" ht="42" x14ac:dyDescent="0.3">
      <c r="A298" s="12" t="s">
        <v>885</v>
      </c>
      <c r="B298" s="38" t="s">
        <v>669</v>
      </c>
      <c r="C298" s="41" t="s">
        <v>408</v>
      </c>
      <c r="D298" s="34" t="s">
        <v>386</v>
      </c>
      <c r="E298" s="13">
        <f>$E$15</f>
        <v>65.22</v>
      </c>
      <c r="F298" s="18">
        <v>0.35</v>
      </c>
      <c r="G298" s="13">
        <f t="shared" si="52"/>
        <v>22.83</v>
      </c>
      <c r="H298" s="13">
        <f t="shared" si="53"/>
        <v>85.89</v>
      </c>
      <c r="I298" s="13">
        <f t="shared" si="54"/>
        <v>110.17</v>
      </c>
      <c r="J298" s="13">
        <f t="shared" si="55"/>
        <v>19.829999999999998</v>
      </c>
      <c r="K298" s="14">
        <f t="shared" si="56"/>
        <v>130</v>
      </c>
      <c r="L298" s="21">
        <v>120</v>
      </c>
      <c r="M298" s="122">
        <f>K298/L298</f>
        <v>1.08</v>
      </c>
      <c r="N298" s="228"/>
    </row>
    <row r="299" spans="1:14" s="8" customFormat="1" ht="41.4" x14ac:dyDescent="0.3">
      <c r="A299" s="12" t="s">
        <v>84</v>
      </c>
      <c r="B299" s="37" t="s">
        <v>668</v>
      </c>
      <c r="C299" s="41" t="s">
        <v>391</v>
      </c>
      <c r="D299" s="34" t="s">
        <v>386</v>
      </c>
      <c r="E299" s="13">
        <f>$E$15</f>
        <v>65.22</v>
      </c>
      <c r="F299" s="18">
        <v>0.4</v>
      </c>
      <c r="G299" s="13">
        <f t="shared" si="52"/>
        <v>26.09</v>
      </c>
      <c r="H299" s="13">
        <f t="shared" si="53"/>
        <v>98.15</v>
      </c>
      <c r="I299" s="13">
        <f t="shared" si="54"/>
        <v>131.36000000000001</v>
      </c>
      <c r="J299" s="13">
        <f t="shared" si="55"/>
        <v>23.64</v>
      </c>
      <c r="K299" s="14">
        <f t="shared" si="56"/>
        <v>155</v>
      </c>
      <c r="L299" s="21">
        <v>140</v>
      </c>
      <c r="M299" s="122">
        <f>K299/L299</f>
        <v>1.1100000000000001</v>
      </c>
      <c r="N299" s="228"/>
    </row>
    <row r="300" spans="1:14" ht="46.8" x14ac:dyDescent="0.3">
      <c r="A300" s="240" t="s">
        <v>85</v>
      </c>
      <c r="B300" s="248" t="s">
        <v>891</v>
      </c>
      <c r="C300" s="249" t="s">
        <v>408</v>
      </c>
      <c r="D300" s="34"/>
      <c r="E300" s="13"/>
      <c r="F300" s="17"/>
      <c r="G300" s="13">
        <f t="shared" si="52"/>
        <v>0</v>
      </c>
      <c r="H300" s="13">
        <f t="shared" si="53"/>
        <v>0</v>
      </c>
      <c r="I300" s="243">
        <f t="shared" si="54"/>
        <v>0</v>
      </c>
      <c r="J300" s="243">
        <f t="shared" si="55"/>
        <v>0</v>
      </c>
      <c r="K300" s="244">
        <f t="shared" si="56"/>
        <v>0</v>
      </c>
      <c r="L300" s="238">
        <v>0</v>
      </c>
      <c r="M300" s="239"/>
    </row>
    <row r="301" spans="1:14" s="8" customFormat="1" x14ac:dyDescent="0.3">
      <c r="A301" s="12" t="s">
        <v>221</v>
      </c>
      <c r="B301" s="49">
        <v>15</v>
      </c>
      <c r="C301" s="41" t="s">
        <v>391</v>
      </c>
      <c r="D301" s="34" t="s">
        <v>386</v>
      </c>
      <c r="E301" s="13">
        <f>$E$15</f>
        <v>65.22</v>
      </c>
      <c r="F301" s="18">
        <v>0.48</v>
      </c>
      <c r="G301" s="13">
        <f t="shared" si="52"/>
        <v>31.31</v>
      </c>
      <c r="H301" s="13">
        <f t="shared" si="53"/>
        <v>117.79</v>
      </c>
      <c r="I301" s="13">
        <f t="shared" si="54"/>
        <v>152.54</v>
      </c>
      <c r="J301" s="13">
        <f t="shared" si="55"/>
        <v>27.46</v>
      </c>
      <c r="K301" s="14">
        <f t="shared" si="56"/>
        <v>180</v>
      </c>
      <c r="L301" s="21">
        <v>165</v>
      </c>
      <c r="M301" s="122">
        <f>K301/L301</f>
        <v>1.0900000000000001</v>
      </c>
      <c r="N301" s="228"/>
    </row>
    <row r="302" spans="1:14" s="8" customFormat="1" x14ac:dyDescent="0.3">
      <c r="A302" s="12" t="s">
        <v>222</v>
      </c>
      <c r="B302" s="49">
        <v>20</v>
      </c>
      <c r="C302" s="41" t="s">
        <v>391</v>
      </c>
      <c r="D302" s="34" t="s">
        <v>386</v>
      </c>
      <c r="E302" s="13">
        <f>$E$15</f>
        <v>65.22</v>
      </c>
      <c r="F302" s="18">
        <v>0.52</v>
      </c>
      <c r="G302" s="13">
        <f t="shared" si="52"/>
        <v>33.909999999999997</v>
      </c>
      <c r="H302" s="13">
        <f t="shared" si="53"/>
        <v>127.57</v>
      </c>
      <c r="I302" s="13">
        <f t="shared" si="54"/>
        <v>169.49</v>
      </c>
      <c r="J302" s="13">
        <f t="shared" si="55"/>
        <v>30.51</v>
      </c>
      <c r="K302" s="14">
        <f t="shared" si="56"/>
        <v>200</v>
      </c>
      <c r="L302" s="21">
        <v>180</v>
      </c>
      <c r="M302" s="122">
        <f>K302/L302</f>
        <v>1.1100000000000001</v>
      </c>
      <c r="N302" s="228"/>
    </row>
    <row r="303" spans="1:14" s="8" customFormat="1" x14ac:dyDescent="0.3">
      <c r="A303" s="12" t="s">
        <v>223</v>
      </c>
      <c r="B303" s="49">
        <v>25</v>
      </c>
      <c r="C303" s="41" t="s">
        <v>391</v>
      </c>
      <c r="D303" s="34" t="s">
        <v>386</v>
      </c>
      <c r="E303" s="13">
        <f>$E$15</f>
        <v>65.22</v>
      </c>
      <c r="F303" s="18">
        <v>0.55000000000000004</v>
      </c>
      <c r="G303" s="13">
        <f t="shared" si="52"/>
        <v>35.869999999999997</v>
      </c>
      <c r="H303" s="13">
        <f t="shared" si="53"/>
        <v>134.94</v>
      </c>
      <c r="I303" s="13">
        <f t="shared" si="54"/>
        <v>177.97</v>
      </c>
      <c r="J303" s="13">
        <f t="shared" si="55"/>
        <v>32.03</v>
      </c>
      <c r="K303" s="14">
        <f t="shared" si="56"/>
        <v>210</v>
      </c>
      <c r="L303" s="21">
        <v>190</v>
      </c>
      <c r="M303" s="122">
        <f>K303/L303</f>
        <v>1.1100000000000001</v>
      </c>
      <c r="N303" s="228"/>
    </row>
    <row r="304" spans="1:14" ht="62.4" x14ac:dyDescent="0.3">
      <c r="A304" s="240" t="s">
        <v>86</v>
      </c>
      <c r="B304" s="248" t="s">
        <v>898</v>
      </c>
      <c r="C304" s="249"/>
      <c r="D304" s="34"/>
      <c r="E304" s="13"/>
      <c r="F304" s="17"/>
      <c r="G304" s="13">
        <f t="shared" si="52"/>
        <v>0</v>
      </c>
      <c r="H304" s="13">
        <f t="shared" si="53"/>
        <v>0</v>
      </c>
      <c r="I304" s="243">
        <f t="shared" si="54"/>
        <v>0</v>
      </c>
      <c r="J304" s="243">
        <f t="shared" si="55"/>
        <v>0</v>
      </c>
      <c r="K304" s="244">
        <f t="shared" si="56"/>
        <v>0</v>
      </c>
      <c r="L304" s="238">
        <v>0</v>
      </c>
      <c r="M304" s="239"/>
    </row>
    <row r="305" spans="1:14" s="8" customFormat="1" x14ac:dyDescent="0.3">
      <c r="A305" s="12" t="s">
        <v>224</v>
      </c>
      <c r="B305" s="49">
        <v>15</v>
      </c>
      <c r="C305" s="41" t="s">
        <v>391</v>
      </c>
      <c r="D305" s="34" t="s">
        <v>386</v>
      </c>
      <c r="E305" s="13">
        <f t="shared" ref="E305:E311" si="57">$E$15</f>
        <v>65.22</v>
      </c>
      <c r="F305" s="18">
        <v>0.53</v>
      </c>
      <c r="G305" s="13">
        <f t="shared" si="52"/>
        <v>34.57</v>
      </c>
      <c r="H305" s="13">
        <f t="shared" si="53"/>
        <v>130.05000000000001</v>
      </c>
      <c r="I305" s="13">
        <f t="shared" si="54"/>
        <v>173.73</v>
      </c>
      <c r="J305" s="13">
        <f t="shared" si="55"/>
        <v>31.27</v>
      </c>
      <c r="K305" s="14">
        <f t="shared" si="56"/>
        <v>205</v>
      </c>
      <c r="L305" s="21">
        <v>185</v>
      </c>
      <c r="M305" s="122">
        <f t="shared" ref="M305:M311" si="58">K305/L305</f>
        <v>1.1100000000000001</v>
      </c>
      <c r="N305" s="228"/>
    </row>
    <row r="306" spans="1:14" s="8" customFormat="1" x14ac:dyDescent="0.3">
      <c r="A306" s="12" t="s">
        <v>225</v>
      </c>
      <c r="B306" s="49">
        <v>20</v>
      </c>
      <c r="C306" s="41" t="s">
        <v>391</v>
      </c>
      <c r="D306" s="34" t="s">
        <v>386</v>
      </c>
      <c r="E306" s="13">
        <f t="shared" si="57"/>
        <v>65.22</v>
      </c>
      <c r="F306" s="18">
        <v>0.56999999999999995</v>
      </c>
      <c r="G306" s="13">
        <f t="shared" si="52"/>
        <v>37.18</v>
      </c>
      <c r="H306" s="13">
        <f t="shared" si="53"/>
        <v>139.87</v>
      </c>
      <c r="I306" s="13">
        <f t="shared" si="54"/>
        <v>186.44</v>
      </c>
      <c r="J306" s="13">
        <f t="shared" si="55"/>
        <v>33.56</v>
      </c>
      <c r="K306" s="14">
        <f t="shared" si="56"/>
        <v>220</v>
      </c>
      <c r="L306" s="21">
        <v>200</v>
      </c>
      <c r="M306" s="122">
        <f t="shared" si="58"/>
        <v>1.1000000000000001</v>
      </c>
      <c r="N306" s="228"/>
    </row>
    <row r="307" spans="1:14" s="8" customFormat="1" x14ac:dyDescent="0.3">
      <c r="A307" s="12" t="s">
        <v>226</v>
      </c>
      <c r="B307" s="49">
        <v>25</v>
      </c>
      <c r="C307" s="41" t="s">
        <v>391</v>
      </c>
      <c r="D307" s="34" t="s">
        <v>386</v>
      </c>
      <c r="E307" s="13">
        <f t="shared" si="57"/>
        <v>65.22</v>
      </c>
      <c r="F307" s="18">
        <v>0.6</v>
      </c>
      <c r="G307" s="13">
        <f t="shared" si="52"/>
        <v>39.130000000000003</v>
      </c>
      <c r="H307" s="13">
        <f t="shared" si="53"/>
        <v>147.21</v>
      </c>
      <c r="I307" s="13">
        <f t="shared" si="54"/>
        <v>194.92</v>
      </c>
      <c r="J307" s="13">
        <f t="shared" si="55"/>
        <v>35.08</v>
      </c>
      <c r="K307" s="14">
        <f t="shared" si="56"/>
        <v>230</v>
      </c>
      <c r="L307" s="21">
        <v>210</v>
      </c>
      <c r="M307" s="122">
        <f t="shared" si="58"/>
        <v>1.1000000000000001</v>
      </c>
      <c r="N307" s="228"/>
    </row>
    <row r="308" spans="1:14" s="8" customFormat="1" ht="27.6" x14ac:dyDescent="0.3">
      <c r="A308" s="12" t="s">
        <v>50</v>
      </c>
      <c r="B308" s="37" t="s">
        <v>161</v>
      </c>
      <c r="C308" s="41" t="s">
        <v>391</v>
      </c>
      <c r="D308" s="34" t="s">
        <v>386</v>
      </c>
      <c r="E308" s="13">
        <f t="shared" si="57"/>
        <v>65.22</v>
      </c>
      <c r="F308" s="18">
        <v>0.05</v>
      </c>
      <c r="G308" s="13">
        <f t="shared" si="52"/>
        <v>3.26</v>
      </c>
      <c r="H308" s="13">
        <f t="shared" si="53"/>
        <v>12.26</v>
      </c>
      <c r="I308" s="13">
        <f t="shared" si="54"/>
        <v>12.71</v>
      </c>
      <c r="J308" s="13">
        <f t="shared" si="55"/>
        <v>2.29</v>
      </c>
      <c r="K308" s="14">
        <f t="shared" si="56"/>
        <v>15</v>
      </c>
      <c r="L308" s="21">
        <v>15</v>
      </c>
      <c r="M308" s="122">
        <f t="shared" si="58"/>
        <v>1</v>
      </c>
      <c r="N308" s="228"/>
    </row>
    <row r="309" spans="1:14" s="8" customFormat="1" ht="28.2" x14ac:dyDescent="0.3">
      <c r="A309" s="12" t="s">
        <v>88</v>
      </c>
      <c r="B309" s="38" t="s">
        <v>254</v>
      </c>
      <c r="C309" s="41" t="s">
        <v>408</v>
      </c>
      <c r="D309" s="34" t="s">
        <v>386</v>
      </c>
      <c r="E309" s="13">
        <f t="shared" si="57"/>
        <v>65.22</v>
      </c>
      <c r="F309" s="18">
        <v>0.5</v>
      </c>
      <c r="G309" s="13">
        <f t="shared" si="52"/>
        <v>32.61</v>
      </c>
      <c r="H309" s="13">
        <f t="shared" si="53"/>
        <v>122.68</v>
      </c>
      <c r="I309" s="13">
        <f t="shared" si="54"/>
        <v>165.25</v>
      </c>
      <c r="J309" s="13">
        <f t="shared" si="55"/>
        <v>29.75</v>
      </c>
      <c r="K309" s="14">
        <f t="shared" si="56"/>
        <v>195</v>
      </c>
      <c r="L309" s="21">
        <v>175</v>
      </c>
      <c r="M309" s="122">
        <f t="shared" si="58"/>
        <v>1.1100000000000001</v>
      </c>
      <c r="N309" s="228"/>
    </row>
    <row r="310" spans="1:14" s="8" customFormat="1" ht="27.6" x14ac:dyDescent="0.3">
      <c r="A310" s="12" t="s">
        <v>89</v>
      </c>
      <c r="B310" s="37" t="s">
        <v>255</v>
      </c>
      <c r="C310" s="41" t="s">
        <v>391</v>
      </c>
      <c r="D310" s="34" t="s">
        <v>386</v>
      </c>
      <c r="E310" s="13">
        <f t="shared" si="57"/>
        <v>65.22</v>
      </c>
      <c r="F310" s="18">
        <v>0.93</v>
      </c>
      <c r="G310" s="13">
        <f t="shared" si="52"/>
        <v>60.65</v>
      </c>
      <c r="H310" s="13">
        <f t="shared" si="53"/>
        <v>228.17</v>
      </c>
      <c r="I310" s="13">
        <f t="shared" si="54"/>
        <v>305.08</v>
      </c>
      <c r="J310" s="13">
        <f t="shared" si="55"/>
        <v>54.92</v>
      </c>
      <c r="K310" s="14">
        <f t="shared" si="56"/>
        <v>360</v>
      </c>
      <c r="L310" s="21">
        <v>325</v>
      </c>
      <c r="M310" s="122">
        <f t="shared" si="58"/>
        <v>1.1100000000000001</v>
      </c>
      <c r="N310" s="228"/>
    </row>
    <row r="311" spans="1:14" s="8" customFormat="1" x14ac:dyDescent="0.3">
      <c r="A311" s="12" t="s">
        <v>90</v>
      </c>
      <c r="B311" s="37" t="s">
        <v>256</v>
      </c>
      <c r="C311" s="41" t="s">
        <v>391</v>
      </c>
      <c r="D311" s="34" t="s">
        <v>386</v>
      </c>
      <c r="E311" s="13">
        <f t="shared" si="57"/>
        <v>65.22</v>
      </c>
      <c r="F311" s="18">
        <v>0.2</v>
      </c>
      <c r="G311" s="13">
        <f t="shared" si="52"/>
        <v>13.04</v>
      </c>
      <c r="H311" s="13">
        <f t="shared" si="53"/>
        <v>49.06</v>
      </c>
      <c r="I311" s="13">
        <f t="shared" si="54"/>
        <v>63.56</v>
      </c>
      <c r="J311" s="13">
        <f t="shared" si="55"/>
        <v>11.44</v>
      </c>
      <c r="K311" s="14">
        <f t="shared" si="56"/>
        <v>75</v>
      </c>
      <c r="L311" s="21">
        <v>70</v>
      </c>
      <c r="M311" s="122">
        <f t="shared" si="58"/>
        <v>1.07</v>
      </c>
      <c r="N311" s="228"/>
    </row>
    <row r="312" spans="1:14" x14ac:dyDescent="0.3">
      <c r="A312" s="240" t="s">
        <v>52</v>
      </c>
      <c r="B312" s="273" t="s">
        <v>899</v>
      </c>
      <c r="C312" s="249" t="s">
        <v>408</v>
      </c>
      <c r="D312" s="34"/>
      <c r="E312" s="13"/>
      <c r="F312" s="17"/>
      <c r="G312" s="13">
        <f t="shared" si="52"/>
        <v>0</v>
      </c>
      <c r="H312" s="13">
        <f t="shared" si="53"/>
        <v>0</v>
      </c>
      <c r="I312" s="243">
        <f t="shared" si="54"/>
        <v>0</v>
      </c>
      <c r="J312" s="243">
        <f t="shared" si="55"/>
        <v>0</v>
      </c>
      <c r="K312" s="244">
        <f t="shared" si="56"/>
        <v>0</v>
      </c>
      <c r="L312" s="238">
        <v>0</v>
      </c>
      <c r="M312" s="239"/>
    </row>
    <row r="313" spans="1:14" s="8" customFormat="1" x14ac:dyDescent="0.3">
      <c r="A313" s="12" t="s">
        <v>227</v>
      </c>
      <c r="B313" s="49">
        <v>15</v>
      </c>
      <c r="C313" s="41" t="s">
        <v>391</v>
      </c>
      <c r="D313" s="34" t="s">
        <v>386</v>
      </c>
      <c r="E313" s="13">
        <f>$E$15</f>
        <v>65.22</v>
      </c>
      <c r="F313" s="18">
        <v>0.37</v>
      </c>
      <c r="G313" s="13">
        <f t="shared" si="52"/>
        <v>24.13</v>
      </c>
      <c r="H313" s="13">
        <f t="shared" si="53"/>
        <v>90.78</v>
      </c>
      <c r="I313" s="13">
        <f t="shared" si="54"/>
        <v>122.88</v>
      </c>
      <c r="J313" s="13">
        <f t="shared" si="55"/>
        <v>22.12</v>
      </c>
      <c r="K313" s="14">
        <f t="shared" si="56"/>
        <v>145</v>
      </c>
      <c r="L313" s="21">
        <v>130</v>
      </c>
      <c r="M313" s="122">
        <f>K313/L313</f>
        <v>1.1200000000000001</v>
      </c>
      <c r="N313" s="228"/>
    </row>
    <row r="314" spans="1:14" s="8" customFormat="1" x14ac:dyDescent="0.3">
      <c r="A314" s="12" t="s">
        <v>228</v>
      </c>
      <c r="B314" s="49">
        <v>20</v>
      </c>
      <c r="C314" s="41" t="s">
        <v>391</v>
      </c>
      <c r="D314" s="34" t="s">
        <v>386</v>
      </c>
      <c r="E314" s="13">
        <f>$E$15</f>
        <v>65.22</v>
      </c>
      <c r="F314" s="18">
        <v>0.4</v>
      </c>
      <c r="G314" s="13">
        <f t="shared" si="52"/>
        <v>26.09</v>
      </c>
      <c r="H314" s="13">
        <f t="shared" si="53"/>
        <v>98.15</v>
      </c>
      <c r="I314" s="13">
        <f t="shared" si="54"/>
        <v>131.36000000000001</v>
      </c>
      <c r="J314" s="13">
        <f t="shared" si="55"/>
        <v>23.64</v>
      </c>
      <c r="K314" s="14">
        <f t="shared" si="56"/>
        <v>155</v>
      </c>
      <c r="L314" s="21">
        <v>140</v>
      </c>
      <c r="M314" s="122">
        <f>K314/L314</f>
        <v>1.1100000000000001</v>
      </c>
      <c r="N314" s="228"/>
    </row>
    <row r="315" spans="1:14" s="8" customFormat="1" x14ac:dyDescent="0.3">
      <c r="A315" s="12" t="s">
        <v>229</v>
      </c>
      <c r="B315" s="49">
        <v>25</v>
      </c>
      <c r="C315" s="41" t="s">
        <v>391</v>
      </c>
      <c r="D315" s="34" t="s">
        <v>386</v>
      </c>
      <c r="E315" s="13">
        <f>$E$15</f>
        <v>65.22</v>
      </c>
      <c r="F315" s="18">
        <v>0.45</v>
      </c>
      <c r="G315" s="13">
        <f t="shared" si="52"/>
        <v>29.35</v>
      </c>
      <c r="H315" s="13">
        <f t="shared" si="53"/>
        <v>110.41</v>
      </c>
      <c r="I315" s="13">
        <f t="shared" si="54"/>
        <v>144.07</v>
      </c>
      <c r="J315" s="13">
        <f t="shared" si="55"/>
        <v>25.93</v>
      </c>
      <c r="K315" s="14">
        <f t="shared" si="56"/>
        <v>170</v>
      </c>
      <c r="L315" s="21">
        <v>155</v>
      </c>
      <c r="M315" s="122">
        <f>K315/L315</f>
        <v>1.1000000000000001</v>
      </c>
      <c r="N315" s="228"/>
    </row>
    <row r="316" spans="1:14" s="9" customFormat="1" x14ac:dyDescent="0.3">
      <c r="A316" s="160" t="s">
        <v>544</v>
      </c>
      <c r="B316" s="168" t="s">
        <v>364</v>
      </c>
      <c r="C316" s="164" t="s">
        <v>391</v>
      </c>
      <c r="D316" s="163" t="s">
        <v>386</v>
      </c>
      <c r="E316" s="46">
        <f>$E$15</f>
        <v>65.22</v>
      </c>
      <c r="F316" s="165">
        <v>0.65</v>
      </c>
      <c r="G316" s="46">
        <f t="shared" si="52"/>
        <v>42.39</v>
      </c>
      <c r="H316" s="46">
        <f t="shared" si="53"/>
        <v>159.47</v>
      </c>
      <c r="I316" s="46">
        <f t="shared" si="54"/>
        <v>211.86</v>
      </c>
      <c r="J316" s="46">
        <f t="shared" si="55"/>
        <v>38.14</v>
      </c>
      <c r="K316" s="14">
        <f t="shared" si="56"/>
        <v>250</v>
      </c>
      <c r="L316" s="26">
        <v>225</v>
      </c>
      <c r="M316" s="122">
        <f>K316/L316</f>
        <v>1.1100000000000001</v>
      </c>
      <c r="N316" s="228"/>
    </row>
    <row r="317" spans="1:14" x14ac:dyDescent="0.3">
      <c r="A317" s="240" t="s">
        <v>53</v>
      </c>
      <c r="B317" s="273" t="s">
        <v>900</v>
      </c>
      <c r="C317" s="249"/>
      <c r="D317" s="34"/>
      <c r="E317" s="13"/>
      <c r="F317" s="17"/>
      <c r="G317" s="13">
        <f t="shared" si="52"/>
        <v>0</v>
      </c>
      <c r="H317" s="13">
        <f t="shared" si="53"/>
        <v>0</v>
      </c>
      <c r="I317" s="243">
        <f t="shared" si="54"/>
        <v>0</v>
      </c>
      <c r="J317" s="243">
        <f t="shared" si="55"/>
        <v>0</v>
      </c>
      <c r="K317" s="244">
        <f t="shared" si="56"/>
        <v>0</v>
      </c>
      <c r="L317" s="238">
        <v>0</v>
      </c>
      <c r="M317" s="239"/>
    </row>
    <row r="318" spans="1:14" s="8" customFormat="1" x14ac:dyDescent="0.3">
      <c r="A318" s="12" t="s">
        <v>230</v>
      </c>
      <c r="B318" s="49">
        <v>15</v>
      </c>
      <c r="C318" s="41" t="s">
        <v>391</v>
      </c>
      <c r="D318" s="34" t="s">
        <v>386</v>
      </c>
      <c r="E318" s="13">
        <f>$E$15</f>
        <v>65.22</v>
      </c>
      <c r="F318" s="18">
        <v>0.52</v>
      </c>
      <c r="G318" s="13">
        <f t="shared" si="52"/>
        <v>33.909999999999997</v>
      </c>
      <c r="H318" s="13">
        <f t="shared" si="53"/>
        <v>127.57</v>
      </c>
      <c r="I318" s="13">
        <f t="shared" si="54"/>
        <v>169.49</v>
      </c>
      <c r="J318" s="13">
        <f t="shared" si="55"/>
        <v>30.51</v>
      </c>
      <c r="K318" s="14">
        <f t="shared" si="56"/>
        <v>200</v>
      </c>
      <c r="L318" s="21">
        <v>180</v>
      </c>
      <c r="M318" s="122">
        <f>K318/L318</f>
        <v>1.1100000000000001</v>
      </c>
      <c r="N318" s="228"/>
    </row>
    <row r="319" spans="1:14" s="8" customFormat="1" x14ac:dyDescent="0.3">
      <c r="A319" s="12" t="s">
        <v>231</v>
      </c>
      <c r="B319" s="49">
        <v>20</v>
      </c>
      <c r="C319" s="41" t="s">
        <v>391</v>
      </c>
      <c r="D319" s="34" t="s">
        <v>386</v>
      </c>
      <c r="E319" s="13">
        <f>$E$15</f>
        <v>65.22</v>
      </c>
      <c r="F319" s="18">
        <v>0.55000000000000004</v>
      </c>
      <c r="G319" s="13">
        <f t="shared" si="52"/>
        <v>35.869999999999997</v>
      </c>
      <c r="H319" s="13">
        <f t="shared" si="53"/>
        <v>134.94</v>
      </c>
      <c r="I319" s="13">
        <f t="shared" si="54"/>
        <v>177.97</v>
      </c>
      <c r="J319" s="13">
        <f t="shared" si="55"/>
        <v>32.03</v>
      </c>
      <c r="K319" s="14">
        <f t="shared" si="56"/>
        <v>210</v>
      </c>
      <c r="L319" s="21">
        <v>190</v>
      </c>
      <c r="M319" s="122">
        <f>K319/L319</f>
        <v>1.1100000000000001</v>
      </c>
      <c r="N319" s="228"/>
    </row>
    <row r="320" spans="1:14" s="8" customFormat="1" x14ac:dyDescent="0.3">
      <c r="A320" s="12" t="s">
        <v>232</v>
      </c>
      <c r="B320" s="49">
        <v>25</v>
      </c>
      <c r="C320" s="41" t="s">
        <v>391</v>
      </c>
      <c r="D320" s="34" t="s">
        <v>386</v>
      </c>
      <c r="E320" s="13">
        <f>$E$15</f>
        <v>65.22</v>
      </c>
      <c r="F320" s="18">
        <v>0.7</v>
      </c>
      <c r="G320" s="13">
        <f t="shared" si="52"/>
        <v>45.65</v>
      </c>
      <c r="H320" s="13">
        <f t="shared" si="53"/>
        <v>171.74</v>
      </c>
      <c r="I320" s="13">
        <f t="shared" si="54"/>
        <v>228.81</v>
      </c>
      <c r="J320" s="13">
        <f t="shared" si="55"/>
        <v>41.19</v>
      </c>
      <c r="K320" s="14">
        <f t="shared" si="56"/>
        <v>270</v>
      </c>
      <c r="L320" s="21">
        <v>245</v>
      </c>
      <c r="M320" s="122">
        <f>K320/L320</f>
        <v>1.1000000000000001</v>
      </c>
      <c r="N320" s="228"/>
    </row>
    <row r="321" spans="1:14" x14ac:dyDescent="0.3">
      <c r="A321" s="274" t="e">
        <f>#REF!</f>
        <v>#REF!</v>
      </c>
      <c r="B321" s="275" t="e">
        <f>#REF!</f>
        <v>#REF!</v>
      </c>
      <c r="C321" s="249" t="str">
        <f>'Приложение № 2 2017'!C286</f>
        <v>шланг, кран</v>
      </c>
      <c r="D321" s="34"/>
      <c r="E321" s="13"/>
      <c r="F321" s="18"/>
      <c r="G321" s="13"/>
      <c r="H321" s="13"/>
      <c r="I321" s="243"/>
      <c r="J321" s="243"/>
      <c r="K321" s="244">
        <f t="shared" si="56"/>
        <v>0</v>
      </c>
      <c r="L321" s="238"/>
      <c r="M321" s="239"/>
    </row>
    <row r="322" spans="1:14" s="8" customFormat="1" x14ac:dyDescent="0.3">
      <c r="A322" s="118" t="e">
        <f>#REF!</f>
        <v>#REF!</v>
      </c>
      <c r="B322" s="151" t="e">
        <f>#REF!</f>
        <v>#REF!</v>
      </c>
      <c r="C322" s="41" t="str">
        <f>'Приложение № 2 2017'!C287</f>
        <v>"</v>
      </c>
      <c r="D322" s="34"/>
      <c r="E322" s="13"/>
      <c r="F322" s="18"/>
      <c r="G322" s="13"/>
      <c r="H322" s="13"/>
      <c r="I322" s="13" t="e">
        <f>#REF!</f>
        <v>#REF!</v>
      </c>
      <c r="J322" s="13" t="e">
        <f>#REF!</f>
        <v>#REF!</v>
      </c>
      <c r="K322" s="14" t="e">
        <f t="shared" ref="K322:K365" si="59">I322+J322</f>
        <v>#REF!</v>
      </c>
      <c r="L322" s="21">
        <v>700</v>
      </c>
      <c r="M322" s="122" t="e">
        <f t="shared" ref="M322:M335" si="60">K322/L322</f>
        <v>#REF!</v>
      </c>
      <c r="N322" s="228"/>
    </row>
    <row r="323" spans="1:14" s="8" customFormat="1" x14ac:dyDescent="0.3">
      <c r="A323" s="118" t="e">
        <f>#REF!</f>
        <v>#REF!</v>
      </c>
      <c r="B323" s="151" t="e">
        <f>#REF!</f>
        <v>#REF!</v>
      </c>
      <c r="C323" s="41" t="str">
        <f>'Приложение № 2 2017'!C288</f>
        <v>"</v>
      </c>
      <c r="D323" s="34"/>
      <c r="E323" s="13"/>
      <c r="F323" s="18"/>
      <c r="G323" s="13"/>
      <c r="H323" s="13"/>
      <c r="I323" s="13" t="e">
        <f>#REF!</f>
        <v>#REF!</v>
      </c>
      <c r="J323" s="13" t="e">
        <f>#REF!</f>
        <v>#REF!</v>
      </c>
      <c r="K323" s="14" t="e">
        <f t="shared" si="59"/>
        <v>#REF!</v>
      </c>
      <c r="L323" s="21">
        <v>730</v>
      </c>
      <c r="M323" s="122" t="e">
        <f t="shared" si="60"/>
        <v>#REF!</v>
      </c>
      <c r="N323" s="228"/>
    </row>
    <row r="324" spans="1:14" s="8" customFormat="1" x14ac:dyDescent="0.3">
      <c r="A324" s="118" t="e">
        <f>#REF!</f>
        <v>#REF!</v>
      </c>
      <c r="B324" s="151" t="e">
        <f>#REF!</f>
        <v>#REF!</v>
      </c>
      <c r="C324" s="41" t="str">
        <f>'Приложение № 2 2017'!C289</f>
        <v>"</v>
      </c>
      <c r="D324" s="34"/>
      <c r="E324" s="13"/>
      <c r="F324" s="18"/>
      <c r="G324" s="13"/>
      <c r="H324" s="13"/>
      <c r="I324" s="13" t="e">
        <f>#REF!</f>
        <v>#REF!</v>
      </c>
      <c r="J324" s="13" t="e">
        <f>#REF!</f>
        <v>#REF!</v>
      </c>
      <c r="K324" s="14" t="e">
        <f t="shared" si="59"/>
        <v>#REF!</v>
      </c>
      <c r="L324" s="21">
        <v>820</v>
      </c>
      <c r="M324" s="122" t="e">
        <f t="shared" si="60"/>
        <v>#REF!</v>
      </c>
      <c r="N324" s="228"/>
    </row>
    <row r="325" spans="1:14" s="8" customFormat="1" x14ac:dyDescent="0.3">
      <c r="A325" s="118" t="e">
        <f>#REF!</f>
        <v>#REF!</v>
      </c>
      <c r="B325" s="151" t="e">
        <f>#REF!</f>
        <v>#REF!</v>
      </c>
      <c r="C325" s="41" t="str">
        <f>'Приложение № 2 2017'!C290</f>
        <v>"</v>
      </c>
      <c r="D325" s="34"/>
      <c r="E325" s="13"/>
      <c r="F325" s="18"/>
      <c r="G325" s="13"/>
      <c r="H325" s="13"/>
      <c r="I325" s="13" t="e">
        <f>#REF!</f>
        <v>#REF!</v>
      </c>
      <c r="J325" s="13" t="e">
        <f>#REF!</f>
        <v>#REF!</v>
      </c>
      <c r="K325" s="14" t="e">
        <f t="shared" si="59"/>
        <v>#REF!</v>
      </c>
      <c r="L325" s="21">
        <v>680</v>
      </c>
      <c r="M325" s="122" t="e">
        <f t="shared" si="60"/>
        <v>#REF!</v>
      </c>
      <c r="N325" s="228"/>
    </row>
    <row r="326" spans="1:14" s="8" customFormat="1" x14ac:dyDescent="0.3">
      <c r="A326" s="118" t="e">
        <f>#REF!</f>
        <v>#REF!</v>
      </c>
      <c r="B326" s="151" t="e">
        <f>#REF!</f>
        <v>#REF!</v>
      </c>
      <c r="C326" s="41" t="str">
        <f>'Приложение № 2 2017'!C291</f>
        <v>"</v>
      </c>
      <c r="D326" s="34"/>
      <c r="E326" s="13"/>
      <c r="F326" s="18"/>
      <c r="G326" s="13"/>
      <c r="H326" s="13"/>
      <c r="I326" s="13" t="e">
        <f>#REF!</f>
        <v>#REF!</v>
      </c>
      <c r="J326" s="13" t="e">
        <f>#REF!</f>
        <v>#REF!</v>
      </c>
      <c r="K326" s="14" t="e">
        <f t="shared" si="59"/>
        <v>#REF!</v>
      </c>
      <c r="L326" s="21">
        <v>705</v>
      </c>
      <c r="M326" s="122" t="e">
        <f t="shared" si="60"/>
        <v>#REF!</v>
      </c>
      <c r="N326" s="228"/>
    </row>
    <row r="327" spans="1:14" s="8" customFormat="1" x14ac:dyDescent="0.3">
      <c r="A327" s="118" t="e">
        <f>#REF!</f>
        <v>#REF!</v>
      </c>
      <c r="B327" s="151" t="e">
        <f>#REF!</f>
        <v>#REF!</v>
      </c>
      <c r="C327" s="41" t="str">
        <f>'Приложение № 2 2017'!C292</f>
        <v>"</v>
      </c>
      <c r="D327" s="34"/>
      <c r="E327" s="13"/>
      <c r="F327" s="18"/>
      <c r="G327" s="13"/>
      <c r="H327" s="13"/>
      <c r="I327" s="13" t="e">
        <f>#REF!</f>
        <v>#REF!</v>
      </c>
      <c r="J327" s="13" t="e">
        <f>#REF!</f>
        <v>#REF!</v>
      </c>
      <c r="K327" s="14" t="e">
        <f t="shared" si="59"/>
        <v>#REF!</v>
      </c>
      <c r="L327" s="21">
        <v>790</v>
      </c>
      <c r="M327" s="122" t="e">
        <f t="shared" si="60"/>
        <v>#REF!</v>
      </c>
      <c r="N327" s="228"/>
    </row>
    <row r="328" spans="1:14" s="8" customFormat="1" x14ac:dyDescent="0.3">
      <c r="A328" s="118" t="e">
        <f>#REF!</f>
        <v>#REF!</v>
      </c>
      <c r="B328" s="151" t="e">
        <f>#REF!</f>
        <v>#REF!</v>
      </c>
      <c r="C328" s="41" t="str">
        <f>'Приложение № 2 2017'!C293</f>
        <v>"</v>
      </c>
      <c r="D328" s="34"/>
      <c r="E328" s="13"/>
      <c r="F328" s="18"/>
      <c r="G328" s="13"/>
      <c r="H328" s="13"/>
      <c r="I328" s="13" t="e">
        <f>#REF!</f>
        <v>#REF!</v>
      </c>
      <c r="J328" s="13" t="e">
        <f>#REF!</f>
        <v>#REF!</v>
      </c>
      <c r="K328" s="14" t="e">
        <f t="shared" si="59"/>
        <v>#REF!</v>
      </c>
      <c r="L328" s="21">
        <v>620</v>
      </c>
      <c r="M328" s="122" t="e">
        <f t="shared" si="60"/>
        <v>#REF!</v>
      </c>
      <c r="N328" s="228"/>
    </row>
    <row r="329" spans="1:14" s="8" customFormat="1" x14ac:dyDescent="0.3">
      <c r="A329" s="118" t="e">
        <f>#REF!</f>
        <v>#REF!</v>
      </c>
      <c r="B329" s="151" t="e">
        <f>#REF!</f>
        <v>#REF!</v>
      </c>
      <c r="C329" s="41" t="str">
        <f>'Приложение № 2 2017'!C294</f>
        <v>"</v>
      </c>
      <c r="D329" s="34"/>
      <c r="E329" s="13"/>
      <c r="F329" s="18"/>
      <c r="G329" s="13"/>
      <c r="H329" s="13"/>
      <c r="I329" s="13" t="e">
        <f>#REF!</f>
        <v>#REF!</v>
      </c>
      <c r="J329" s="13" t="e">
        <f>#REF!</f>
        <v>#REF!</v>
      </c>
      <c r="K329" s="14" t="e">
        <f t="shared" si="59"/>
        <v>#REF!</v>
      </c>
      <c r="L329" s="21">
        <v>630</v>
      </c>
      <c r="M329" s="122" t="e">
        <f t="shared" si="60"/>
        <v>#REF!</v>
      </c>
      <c r="N329" s="228"/>
    </row>
    <row r="330" spans="1:14" s="8" customFormat="1" x14ac:dyDescent="0.3">
      <c r="A330" s="118" t="e">
        <f>#REF!</f>
        <v>#REF!</v>
      </c>
      <c r="B330" s="151" t="e">
        <f>#REF!</f>
        <v>#REF!</v>
      </c>
      <c r="C330" s="41" t="str">
        <f>'Приложение № 2 2017'!C295</f>
        <v>"</v>
      </c>
      <c r="D330" s="34"/>
      <c r="E330" s="13"/>
      <c r="F330" s="18"/>
      <c r="G330" s="13"/>
      <c r="H330" s="13"/>
      <c r="I330" s="13" t="e">
        <f>#REF!</f>
        <v>#REF!</v>
      </c>
      <c r="J330" s="13" t="e">
        <f>#REF!</f>
        <v>#REF!</v>
      </c>
      <c r="K330" s="14" t="e">
        <f t="shared" si="59"/>
        <v>#REF!</v>
      </c>
      <c r="L330" s="21">
        <v>655</v>
      </c>
      <c r="M330" s="122" t="e">
        <f t="shared" si="60"/>
        <v>#REF!</v>
      </c>
      <c r="N330" s="228"/>
    </row>
    <row r="331" spans="1:14" s="8" customFormat="1" x14ac:dyDescent="0.3">
      <c r="A331" s="118" t="e">
        <f>#REF!</f>
        <v>#REF!</v>
      </c>
      <c r="B331" s="151" t="e">
        <f>#REF!</f>
        <v>#REF!</v>
      </c>
      <c r="C331" s="41" t="str">
        <f>'Приложение № 2 2017'!C296</f>
        <v>"</v>
      </c>
      <c r="D331" s="34"/>
      <c r="E331" s="13"/>
      <c r="F331" s="18"/>
      <c r="G331" s="13"/>
      <c r="H331" s="13"/>
      <c r="I331" s="13" t="e">
        <f>#REF!</f>
        <v>#REF!</v>
      </c>
      <c r="J331" s="13" t="e">
        <f>#REF!</f>
        <v>#REF!</v>
      </c>
      <c r="K331" s="14" t="e">
        <f t="shared" si="59"/>
        <v>#REF!</v>
      </c>
      <c r="L331" s="21">
        <v>610</v>
      </c>
      <c r="M331" s="122" t="e">
        <f t="shared" si="60"/>
        <v>#REF!</v>
      </c>
      <c r="N331" s="228"/>
    </row>
    <row r="332" spans="1:14" s="8" customFormat="1" x14ac:dyDescent="0.3">
      <c r="A332" s="118" t="e">
        <f>#REF!</f>
        <v>#REF!</v>
      </c>
      <c r="B332" s="151" t="e">
        <f>#REF!</f>
        <v>#REF!</v>
      </c>
      <c r="C332" s="41" t="str">
        <f>'Приложение № 2 2017'!C297</f>
        <v>"</v>
      </c>
      <c r="D332" s="34"/>
      <c r="E332" s="13"/>
      <c r="F332" s="18"/>
      <c r="G332" s="13"/>
      <c r="H332" s="13"/>
      <c r="I332" s="13" t="e">
        <f>#REF!</f>
        <v>#REF!</v>
      </c>
      <c r="J332" s="13" t="e">
        <f>#REF!</f>
        <v>#REF!</v>
      </c>
      <c r="K332" s="14" t="e">
        <f t="shared" si="59"/>
        <v>#REF!</v>
      </c>
      <c r="L332" s="21">
        <v>620</v>
      </c>
      <c r="M332" s="122" t="e">
        <f t="shared" si="60"/>
        <v>#REF!</v>
      </c>
      <c r="N332" s="228"/>
    </row>
    <row r="333" spans="1:14" s="8" customFormat="1" x14ac:dyDescent="0.3">
      <c r="A333" s="118" t="e">
        <f>#REF!</f>
        <v>#REF!</v>
      </c>
      <c r="B333" s="151" t="e">
        <f>#REF!</f>
        <v>#REF!</v>
      </c>
      <c r="C333" s="41" t="str">
        <f>'Приложение № 2 2017'!C298</f>
        <v>"</v>
      </c>
      <c r="D333" s="34"/>
      <c r="E333" s="13"/>
      <c r="F333" s="18"/>
      <c r="G333" s="13"/>
      <c r="H333" s="13"/>
      <c r="I333" s="13" t="e">
        <f>#REF!</f>
        <v>#REF!</v>
      </c>
      <c r="J333" s="13" t="e">
        <f>#REF!</f>
        <v>#REF!</v>
      </c>
      <c r="K333" s="14" t="e">
        <f t="shared" si="59"/>
        <v>#REF!</v>
      </c>
      <c r="L333" s="21">
        <v>630</v>
      </c>
      <c r="M333" s="122" t="e">
        <f t="shared" si="60"/>
        <v>#REF!</v>
      </c>
      <c r="N333" s="228"/>
    </row>
    <row r="334" spans="1:14" s="8" customFormat="1" x14ac:dyDescent="0.3">
      <c r="A334" s="118" t="e">
        <f>#REF!</f>
        <v>#REF!</v>
      </c>
      <c r="B334" s="151" t="e">
        <f>#REF!</f>
        <v>#REF!</v>
      </c>
      <c r="C334" s="41" t="str">
        <f>'Приложение № 2 2017'!C299</f>
        <v>"</v>
      </c>
      <c r="D334" s="34"/>
      <c r="E334" s="13"/>
      <c r="F334" s="18"/>
      <c r="G334" s="13"/>
      <c r="H334" s="13"/>
      <c r="I334" s="13" t="e">
        <f>#REF!</f>
        <v>#REF!</v>
      </c>
      <c r="J334" s="13" t="e">
        <f>#REF!</f>
        <v>#REF!</v>
      </c>
      <c r="K334" s="14" t="e">
        <f t="shared" si="59"/>
        <v>#REF!</v>
      </c>
      <c r="L334" s="21">
        <v>645</v>
      </c>
      <c r="M334" s="122" t="e">
        <f t="shared" si="60"/>
        <v>#REF!</v>
      </c>
      <c r="N334" s="228"/>
    </row>
    <row r="335" spans="1:14" s="8" customFormat="1" x14ac:dyDescent="0.3">
      <c r="A335" s="118" t="e">
        <f>#REF!</f>
        <v>#REF!</v>
      </c>
      <c r="B335" s="151" t="e">
        <f>#REF!</f>
        <v>#REF!</v>
      </c>
      <c r="C335" s="41" t="str">
        <f>'Приложение № 2 2017'!C300</f>
        <v>"</v>
      </c>
      <c r="D335" s="34"/>
      <c r="E335" s="13"/>
      <c r="F335" s="18"/>
      <c r="G335" s="13"/>
      <c r="H335" s="13"/>
      <c r="I335" s="13" t="e">
        <f>#REF!</f>
        <v>#REF!</v>
      </c>
      <c r="J335" s="13" t="e">
        <f>#REF!</f>
        <v>#REF!</v>
      </c>
      <c r="K335" s="14" t="e">
        <f t="shared" si="59"/>
        <v>#REF!</v>
      </c>
      <c r="L335" s="21">
        <v>655</v>
      </c>
      <c r="M335" s="122" t="e">
        <f t="shared" si="60"/>
        <v>#REF!</v>
      </c>
      <c r="N335" s="228"/>
    </row>
    <row r="336" spans="1:14" x14ac:dyDescent="0.3">
      <c r="A336" s="274" t="e">
        <f>#REF!</f>
        <v>#REF!</v>
      </c>
      <c r="B336" s="275" t="e">
        <f>#REF!</f>
        <v>#REF!</v>
      </c>
      <c r="C336" s="249" t="str">
        <f>'Приложение № 2 2017'!C301</f>
        <v>шланг, кран</v>
      </c>
      <c r="D336" s="34"/>
      <c r="E336" s="13"/>
      <c r="F336" s="18"/>
      <c r="G336" s="13"/>
      <c r="H336" s="13"/>
      <c r="I336" s="243"/>
      <c r="J336" s="243"/>
      <c r="K336" s="244">
        <f t="shared" si="59"/>
        <v>0</v>
      </c>
      <c r="L336" s="238"/>
      <c r="M336" s="239"/>
    </row>
    <row r="337" spans="1:14" s="8" customFormat="1" x14ac:dyDescent="0.3">
      <c r="A337" s="118" t="e">
        <f>#REF!</f>
        <v>#REF!</v>
      </c>
      <c r="B337" s="151" t="e">
        <f>#REF!</f>
        <v>#REF!</v>
      </c>
      <c r="C337" s="41" t="str">
        <f>'Приложение № 2 2017'!C302</f>
        <v>"</v>
      </c>
      <c r="D337" s="34"/>
      <c r="E337" s="13"/>
      <c r="F337" s="18"/>
      <c r="G337" s="13"/>
      <c r="H337" s="13"/>
      <c r="I337" s="13" t="e">
        <f>#REF!</f>
        <v>#REF!</v>
      </c>
      <c r="J337" s="13" t="e">
        <f>#REF!</f>
        <v>#REF!</v>
      </c>
      <c r="K337" s="14" t="e">
        <f t="shared" si="59"/>
        <v>#REF!</v>
      </c>
      <c r="L337" s="21">
        <v>765</v>
      </c>
      <c r="M337" s="122" t="e">
        <f t="shared" ref="M337:M350" si="61">K337/L337</f>
        <v>#REF!</v>
      </c>
      <c r="N337" s="228"/>
    </row>
    <row r="338" spans="1:14" s="8" customFormat="1" x14ac:dyDescent="0.3">
      <c r="A338" s="118" t="e">
        <f>#REF!</f>
        <v>#REF!</v>
      </c>
      <c r="B338" s="151" t="e">
        <f>#REF!</f>
        <v>#REF!</v>
      </c>
      <c r="C338" s="41" t="str">
        <f>'Приложение № 2 2017'!C303</f>
        <v>"</v>
      </c>
      <c r="D338" s="34"/>
      <c r="E338" s="13"/>
      <c r="F338" s="18"/>
      <c r="G338" s="13"/>
      <c r="H338" s="13"/>
      <c r="I338" s="13" t="e">
        <f>#REF!</f>
        <v>#REF!</v>
      </c>
      <c r="J338" s="13" t="e">
        <f>#REF!</f>
        <v>#REF!</v>
      </c>
      <c r="K338" s="14" t="e">
        <f t="shared" si="59"/>
        <v>#REF!</v>
      </c>
      <c r="L338" s="21">
        <v>795</v>
      </c>
      <c r="M338" s="122" t="e">
        <f t="shared" si="61"/>
        <v>#REF!</v>
      </c>
      <c r="N338" s="228"/>
    </row>
    <row r="339" spans="1:14" s="8" customFormat="1" x14ac:dyDescent="0.3">
      <c r="A339" s="118" t="e">
        <f>#REF!</f>
        <v>#REF!</v>
      </c>
      <c r="B339" s="151" t="e">
        <f>#REF!</f>
        <v>#REF!</v>
      </c>
      <c r="C339" s="41" t="str">
        <f>'Приложение № 2 2017'!C304</f>
        <v>"</v>
      </c>
      <c r="D339" s="34"/>
      <c r="E339" s="13"/>
      <c r="F339" s="18"/>
      <c r="G339" s="13"/>
      <c r="H339" s="13"/>
      <c r="I339" s="13" t="e">
        <f>#REF!</f>
        <v>#REF!</v>
      </c>
      <c r="J339" s="13" t="e">
        <f>#REF!</f>
        <v>#REF!</v>
      </c>
      <c r="K339" s="14" t="e">
        <f t="shared" si="59"/>
        <v>#REF!</v>
      </c>
      <c r="L339" s="21">
        <v>885</v>
      </c>
      <c r="M339" s="122" t="e">
        <f t="shared" si="61"/>
        <v>#REF!</v>
      </c>
      <c r="N339" s="228"/>
    </row>
    <row r="340" spans="1:14" s="8" customFormat="1" x14ac:dyDescent="0.3">
      <c r="A340" s="118" t="e">
        <f>#REF!</f>
        <v>#REF!</v>
      </c>
      <c r="B340" s="151" t="e">
        <f>#REF!</f>
        <v>#REF!</v>
      </c>
      <c r="C340" s="41" t="str">
        <f>'Приложение № 2 2017'!C305</f>
        <v>"</v>
      </c>
      <c r="D340" s="34"/>
      <c r="E340" s="13"/>
      <c r="F340" s="18"/>
      <c r="G340" s="13"/>
      <c r="H340" s="13"/>
      <c r="I340" s="13" t="e">
        <f>#REF!</f>
        <v>#REF!</v>
      </c>
      <c r="J340" s="13" t="e">
        <f>#REF!</f>
        <v>#REF!</v>
      </c>
      <c r="K340" s="14" t="e">
        <f t="shared" si="59"/>
        <v>#REF!</v>
      </c>
      <c r="L340" s="21">
        <v>750</v>
      </c>
      <c r="M340" s="122" t="e">
        <f t="shared" si="61"/>
        <v>#REF!</v>
      </c>
      <c r="N340" s="228"/>
    </row>
    <row r="341" spans="1:14" s="8" customFormat="1" x14ac:dyDescent="0.3">
      <c r="A341" s="118" t="e">
        <f>#REF!</f>
        <v>#REF!</v>
      </c>
      <c r="B341" s="151" t="e">
        <f>#REF!</f>
        <v>#REF!</v>
      </c>
      <c r="C341" s="41" t="str">
        <f>'Приложение № 2 2017'!C306</f>
        <v>"</v>
      </c>
      <c r="D341" s="34"/>
      <c r="E341" s="13"/>
      <c r="F341" s="18"/>
      <c r="G341" s="13"/>
      <c r="H341" s="13"/>
      <c r="I341" s="13" t="e">
        <f>#REF!</f>
        <v>#REF!</v>
      </c>
      <c r="J341" s="13" t="e">
        <f>#REF!</f>
        <v>#REF!</v>
      </c>
      <c r="K341" s="14" t="e">
        <f t="shared" si="59"/>
        <v>#REF!</v>
      </c>
      <c r="L341" s="21">
        <v>770</v>
      </c>
      <c r="M341" s="122" t="e">
        <f t="shared" si="61"/>
        <v>#REF!</v>
      </c>
      <c r="N341" s="228"/>
    </row>
    <row r="342" spans="1:14" s="8" customFormat="1" x14ac:dyDescent="0.3">
      <c r="A342" s="118" t="e">
        <f>#REF!</f>
        <v>#REF!</v>
      </c>
      <c r="B342" s="151" t="e">
        <f>#REF!</f>
        <v>#REF!</v>
      </c>
      <c r="C342" s="41" t="str">
        <f>'Приложение № 2 2017'!C307</f>
        <v>"</v>
      </c>
      <c r="D342" s="34"/>
      <c r="E342" s="13"/>
      <c r="F342" s="18"/>
      <c r="G342" s="13"/>
      <c r="H342" s="13"/>
      <c r="I342" s="13" t="e">
        <f>#REF!</f>
        <v>#REF!</v>
      </c>
      <c r="J342" s="13" t="e">
        <f>#REF!</f>
        <v>#REF!</v>
      </c>
      <c r="K342" s="14" t="e">
        <f t="shared" si="59"/>
        <v>#REF!</v>
      </c>
      <c r="L342" s="21">
        <v>855</v>
      </c>
      <c r="M342" s="122" t="e">
        <f t="shared" si="61"/>
        <v>#REF!</v>
      </c>
      <c r="N342" s="228"/>
    </row>
    <row r="343" spans="1:14" s="8" customFormat="1" x14ac:dyDescent="0.3">
      <c r="A343" s="118" t="e">
        <f>#REF!</f>
        <v>#REF!</v>
      </c>
      <c r="B343" s="151" t="e">
        <f>#REF!</f>
        <v>#REF!</v>
      </c>
      <c r="C343" s="41" t="str">
        <f>'Приложение № 2 2017'!C308</f>
        <v>"</v>
      </c>
      <c r="D343" s="34"/>
      <c r="E343" s="13"/>
      <c r="F343" s="18"/>
      <c r="G343" s="13"/>
      <c r="H343" s="13"/>
      <c r="I343" s="13" t="e">
        <f>#REF!</f>
        <v>#REF!</v>
      </c>
      <c r="J343" s="13" t="e">
        <f>#REF!</f>
        <v>#REF!</v>
      </c>
      <c r="K343" s="14" t="e">
        <f t="shared" si="59"/>
        <v>#REF!</v>
      </c>
      <c r="L343" s="21">
        <v>685</v>
      </c>
      <c r="M343" s="122" t="e">
        <f t="shared" si="61"/>
        <v>#REF!</v>
      </c>
      <c r="N343" s="228"/>
    </row>
    <row r="344" spans="1:14" s="8" customFormat="1" x14ac:dyDescent="0.3">
      <c r="A344" s="118" t="e">
        <f>#REF!</f>
        <v>#REF!</v>
      </c>
      <c r="B344" s="151" t="e">
        <f>#REF!</f>
        <v>#REF!</v>
      </c>
      <c r="C344" s="41" t="str">
        <f>'Приложение № 2 2017'!C309</f>
        <v>"</v>
      </c>
      <c r="D344" s="34"/>
      <c r="E344" s="13"/>
      <c r="F344" s="18"/>
      <c r="G344" s="13"/>
      <c r="H344" s="13"/>
      <c r="I344" s="13" t="e">
        <f>#REF!</f>
        <v>#REF!</v>
      </c>
      <c r="J344" s="13" t="e">
        <f>#REF!</f>
        <v>#REF!</v>
      </c>
      <c r="K344" s="14" t="e">
        <f t="shared" si="59"/>
        <v>#REF!</v>
      </c>
      <c r="L344" s="21">
        <v>695</v>
      </c>
      <c r="M344" s="122" t="e">
        <f t="shared" si="61"/>
        <v>#REF!</v>
      </c>
      <c r="N344" s="228"/>
    </row>
    <row r="345" spans="1:14" s="8" customFormat="1" x14ac:dyDescent="0.3">
      <c r="A345" s="118" t="e">
        <f>#REF!</f>
        <v>#REF!</v>
      </c>
      <c r="B345" s="151" t="e">
        <f>#REF!</f>
        <v>#REF!</v>
      </c>
      <c r="C345" s="41" t="str">
        <f>'Приложение № 2 2017'!C310</f>
        <v>"</v>
      </c>
      <c r="D345" s="34"/>
      <c r="E345" s="13"/>
      <c r="F345" s="18"/>
      <c r="G345" s="13"/>
      <c r="H345" s="13"/>
      <c r="I345" s="13" t="e">
        <f>#REF!</f>
        <v>#REF!</v>
      </c>
      <c r="J345" s="13" t="e">
        <f>#REF!</f>
        <v>#REF!</v>
      </c>
      <c r="K345" s="14" t="e">
        <f t="shared" si="59"/>
        <v>#REF!</v>
      </c>
      <c r="L345" s="21">
        <v>720</v>
      </c>
      <c r="M345" s="122" t="e">
        <f t="shared" si="61"/>
        <v>#REF!</v>
      </c>
      <c r="N345" s="228"/>
    </row>
    <row r="346" spans="1:14" s="8" customFormat="1" x14ac:dyDescent="0.3">
      <c r="A346" s="118" t="e">
        <f>#REF!</f>
        <v>#REF!</v>
      </c>
      <c r="B346" s="151" t="e">
        <f>#REF!</f>
        <v>#REF!</v>
      </c>
      <c r="C346" s="41" t="str">
        <f>'Приложение № 2 2017'!C311</f>
        <v>"</v>
      </c>
      <c r="D346" s="34"/>
      <c r="E346" s="13"/>
      <c r="F346" s="18"/>
      <c r="G346" s="13"/>
      <c r="H346" s="13"/>
      <c r="I346" s="13" t="e">
        <f>#REF!</f>
        <v>#REF!</v>
      </c>
      <c r="J346" s="13" t="e">
        <f>#REF!</f>
        <v>#REF!</v>
      </c>
      <c r="K346" s="14" t="e">
        <f t="shared" si="59"/>
        <v>#REF!</v>
      </c>
      <c r="L346" s="21">
        <v>675</v>
      </c>
      <c r="M346" s="122" t="e">
        <f t="shared" si="61"/>
        <v>#REF!</v>
      </c>
      <c r="N346" s="228"/>
    </row>
    <row r="347" spans="1:14" s="8" customFormat="1" x14ac:dyDescent="0.3">
      <c r="A347" s="118" t="e">
        <f>#REF!</f>
        <v>#REF!</v>
      </c>
      <c r="B347" s="151" t="e">
        <f>#REF!</f>
        <v>#REF!</v>
      </c>
      <c r="C347" s="41" t="str">
        <f>'Приложение № 2 2017'!C312</f>
        <v>"</v>
      </c>
      <c r="D347" s="34"/>
      <c r="E347" s="13"/>
      <c r="F347" s="18"/>
      <c r="G347" s="13"/>
      <c r="H347" s="13"/>
      <c r="I347" s="13" t="e">
        <f>#REF!</f>
        <v>#REF!</v>
      </c>
      <c r="J347" s="13" t="e">
        <f>#REF!</f>
        <v>#REF!</v>
      </c>
      <c r="K347" s="14" t="e">
        <f t="shared" si="59"/>
        <v>#REF!</v>
      </c>
      <c r="L347" s="21">
        <v>685</v>
      </c>
      <c r="M347" s="122" t="e">
        <f t="shared" si="61"/>
        <v>#REF!</v>
      </c>
      <c r="N347" s="228"/>
    </row>
    <row r="348" spans="1:14" s="8" customFormat="1" x14ac:dyDescent="0.3">
      <c r="A348" s="118" t="e">
        <f>#REF!</f>
        <v>#REF!</v>
      </c>
      <c r="B348" s="151" t="e">
        <f>#REF!</f>
        <v>#REF!</v>
      </c>
      <c r="C348" s="41" t="str">
        <f>'Приложение № 2 2017'!C313</f>
        <v>"</v>
      </c>
      <c r="D348" s="34"/>
      <c r="E348" s="13"/>
      <c r="F348" s="18"/>
      <c r="G348" s="13"/>
      <c r="H348" s="13"/>
      <c r="I348" s="13" t="e">
        <f>#REF!</f>
        <v>#REF!</v>
      </c>
      <c r="J348" s="13" t="e">
        <f>#REF!</f>
        <v>#REF!</v>
      </c>
      <c r="K348" s="14" t="e">
        <f t="shared" si="59"/>
        <v>#REF!</v>
      </c>
      <c r="L348" s="21">
        <v>695</v>
      </c>
      <c r="M348" s="122" t="e">
        <f t="shared" si="61"/>
        <v>#REF!</v>
      </c>
      <c r="N348" s="228"/>
    </row>
    <row r="349" spans="1:14" s="8" customFormat="1" x14ac:dyDescent="0.3">
      <c r="A349" s="118" t="e">
        <f>#REF!</f>
        <v>#REF!</v>
      </c>
      <c r="B349" s="151" t="e">
        <f>#REF!</f>
        <v>#REF!</v>
      </c>
      <c r="C349" s="41" t="str">
        <f>'Приложение № 2 2017'!C314</f>
        <v>"</v>
      </c>
      <c r="D349" s="34"/>
      <c r="E349" s="13"/>
      <c r="F349" s="18"/>
      <c r="G349" s="13"/>
      <c r="H349" s="13"/>
      <c r="I349" s="13" t="e">
        <f>#REF!</f>
        <v>#REF!</v>
      </c>
      <c r="J349" s="13" t="e">
        <f>#REF!</f>
        <v>#REF!</v>
      </c>
      <c r="K349" s="14" t="e">
        <f t="shared" si="59"/>
        <v>#REF!</v>
      </c>
      <c r="L349" s="21">
        <v>710</v>
      </c>
      <c r="M349" s="122" t="e">
        <f t="shared" si="61"/>
        <v>#REF!</v>
      </c>
      <c r="N349" s="228"/>
    </row>
    <row r="350" spans="1:14" s="8" customFormat="1" x14ac:dyDescent="0.3">
      <c r="A350" s="118" t="e">
        <f>#REF!</f>
        <v>#REF!</v>
      </c>
      <c r="B350" s="151" t="e">
        <f>#REF!</f>
        <v>#REF!</v>
      </c>
      <c r="C350" s="41" t="str">
        <f>'Приложение № 2 2017'!C315</f>
        <v>"</v>
      </c>
      <c r="D350" s="34"/>
      <c r="E350" s="13"/>
      <c r="F350" s="18"/>
      <c r="G350" s="13"/>
      <c r="H350" s="13"/>
      <c r="I350" s="13" t="e">
        <f>#REF!</f>
        <v>#REF!</v>
      </c>
      <c r="J350" s="13" t="e">
        <f>#REF!</f>
        <v>#REF!</v>
      </c>
      <c r="K350" s="14" t="e">
        <f t="shared" si="59"/>
        <v>#REF!</v>
      </c>
      <c r="L350" s="21">
        <v>720</v>
      </c>
      <c r="M350" s="122" t="e">
        <f t="shared" si="61"/>
        <v>#REF!</v>
      </c>
      <c r="N350" s="228"/>
    </row>
    <row r="351" spans="1:14" x14ac:dyDescent="0.3">
      <c r="A351" s="274" t="e">
        <f>#REF!</f>
        <v>#REF!</v>
      </c>
      <c r="B351" s="275" t="e">
        <f>#REF!</f>
        <v>#REF!</v>
      </c>
      <c r="C351" s="249" t="str">
        <f>'Приложение № 2 2017'!C316</f>
        <v>шланг</v>
      </c>
      <c r="D351" s="34"/>
      <c r="E351" s="13"/>
      <c r="F351" s="18"/>
      <c r="G351" s="13"/>
      <c r="H351" s="13"/>
      <c r="I351" s="243"/>
      <c r="J351" s="243"/>
      <c r="K351" s="244">
        <f t="shared" si="59"/>
        <v>0</v>
      </c>
      <c r="L351" s="238"/>
      <c r="M351" s="239"/>
    </row>
    <row r="352" spans="1:14" s="8" customFormat="1" x14ac:dyDescent="0.3">
      <c r="A352" s="118" t="e">
        <f>#REF!</f>
        <v>#REF!</v>
      </c>
      <c r="B352" s="151" t="e">
        <f>#REF!</f>
        <v>#REF!</v>
      </c>
      <c r="C352" s="41" t="str">
        <f>'Приложение № 2 2017'!C317</f>
        <v>"</v>
      </c>
      <c r="D352" s="34"/>
      <c r="E352" s="13"/>
      <c r="F352" s="18"/>
      <c r="G352" s="13"/>
      <c r="H352" s="13"/>
      <c r="I352" s="13" t="e">
        <f>#REF!</f>
        <v>#REF!</v>
      </c>
      <c r="J352" s="13" t="e">
        <f>#REF!</f>
        <v>#REF!</v>
      </c>
      <c r="K352" s="14" t="e">
        <f t="shared" si="59"/>
        <v>#REF!</v>
      </c>
      <c r="L352" s="21">
        <v>385</v>
      </c>
      <c r="M352" s="122" t="e">
        <f t="shared" ref="M352:M366" si="62">K352/L352</f>
        <v>#REF!</v>
      </c>
      <c r="N352" s="228"/>
    </row>
    <row r="353" spans="1:14" s="8" customFormat="1" x14ac:dyDescent="0.3">
      <c r="A353" s="118" t="e">
        <f>#REF!</f>
        <v>#REF!</v>
      </c>
      <c r="B353" s="151" t="e">
        <f>#REF!</f>
        <v>#REF!</v>
      </c>
      <c r="C353" s="41" t="str">
        <f>'Приложение № 2 2017'!C318</f>
        <v>"</v>
      </c>
      <c r="D353" s="34"/>
      <c r="E353" s="13"/>
      <c r="F353" s="18"/>
      <c r="G353" s="13"/>
      <c r="H353" s="13"/>
      <c r="I353" s="13" t="e">
        <f>#REF!</f>
        <v>#REF!</v>
      </c>
      <c r="J353" s="13" t="e">
        <f>#REF!</f>
        <v>#REF!</v>
      </c>
      <c r="K353" s="14" t="e">
        <f t="shared" si="59"/>
        <v>#REF!</v>
      </c>
      <c r="L353" s="21">
        <v>415</v>
      </c>
      <c r="M353" s="122" t="e">
        <f t="shared" si="62"/>
        <v>#REF!</v>
      </c>
      <c r="N353" s="228"/>
    </row>
    <row r="354" spans="1:14" s="8" customFormat="1" x14ac:dyDescent="0.3">
      <c r="A354" s="118" t="e">
        <f>#REF!</f>
        <v>#REF!</v>
      </c>
      <c r="B354" s="151" t="e">
        <f>#REF!</f>
        <v>#REF!</v>
      </c>
      <c r="C354" s="41" t="str">
        <f>'Приложение № 2 2017'!C319</f>
        <v>"</v>
      </c>
      <c r="D354" s="34"/>
      <c r="E354" s="13"/>
      <c r="F354" s="18"/>
      <c r="G354" s="13"/>
      <c r="H354" s="13"/>
      <c r="I354" s="13" t="e">
        <f>#REF!</f>
        <v>#REF!</v>
      </c>
      <c r="J354" s="13" t="e">
        <f>#REF!</f>
        <v>#REF!</v>
      </c>
      <c r="K354" s="14" t="e">
        <f t="shared" si="59"/>
        <v>#REF!</v>
      </c>
      <c r="L354" s="21">
        <v>505</v>
      </c>
      <c r="M354" s="122" t="e">
        <f t="shared" si="62"/>
        <v>#REF!</v>
      </c>
      <c r="N354" s="228"/>
    </row>
    <row r="355" spans="1:14" s="8" customFormat="1" x14ac:dyDescent="0.3">
      <c r="A355" s="118" t="e">
        <f>#REF!</f>
        <v>#REF!</v>
      </c>
      <c r="B355" s="151" t="e">
        <f>#REF!</f>
        <v>#REF!</v>
      </c>
      <c r="C355" s="41" t="str">
        <f>'Приложение № 2 2017'!C320</f>
        <v>"</v>
      </c>
      <c r="D355" s="34"/>
      <c r="E355" s="13"/>
      <c r="F355" s="18"/>
      <c r="G355" s="13"/>
      <c r="H355" s="13"/>
      <c r="I355" s="13" t="e">
        <f>#REF!</f>
        <v>#REF!</v>
      </c>
      <c r="J355" s="13" t="e">
        <f>#REF!</f>
        <v>#REF!</v>
      </c>
      <c r="K355" s="14" t="e">
        <f t="shared" si="59"/>
        <v>#REF!</v>
      </c>
      <c r="L355" s="21">
        <v>365</v>
      </c>
      <c r="M355" s="122" t="e">
        <f t="shared" si="62"/>
        <v>#REF!</v>
      </c>
      <c r="N355" s="228"/>
    </row>
    <row r="356" spans="1:14" s="8" customFormat="1" x14ac:dyDescent="0.3">
      <c r="A356" s="118" t="e">
        <f>#REF!</f>
        <v>#REF!</v>
      </c>
      <c r="B356" s="151" t="e">
        <f>#REF!</f>
        <v>#REF!</v>
      </c>
      <c r="C356" s="41" t="str">
        <f>'Приложение № 2 2017'!C321</f>
        <v>"</v>
      </c>
      <c r="D356" s="34"/>
      <c r="E356" s="13"/>
      <c r="F356" s="18"/>
      <c r="G356" s="13"/>
      <c r="H356" s="13"/>
      <c r="I356" s="13" t="e">
        <f>#REF!</f>
        <v>#REF!</v>
      </c>
      <c r="J356" s="13" t="e">
        <f>#REF!</f>
        <v>#REF!</v>
      </c>
      <c r="K356" s="14" t="e">
        <f t="shared" si="59"/>
        <v>#REF!</v>
      </c>
      <c r="L356" s="21">
        <v>385</v>
      </c>
      <c r="M356" s="122" t="e">
        <f t="shared" si="62"/>
        <v>#REF!</v>
      </c>
      <c r="N356" s="228"/>
    </row>
    <row r="357" spans="1:14" s="8" customFormat="1" x14ac:dyDescent="0.3">
      <c r="A357" s="118" t="e">
        <f>#REF!</f>
        <v>#REF!</v>
      </c>
      <c r="B357" s="151" t="e">
        <f>#REF!</f>
        <v>#REF!</v>
      </c>
      <c r="C357" s="41" t="str">
        <f>'Приложение № 2 2017'!C322</f>
        <v>"</v>
      </c>
      <c r="D357" s="34"/>
      <c r="E357" s="13"/>
      <c r="F357" s="18"/>
      <c r="G357" s="13"/>
      <c r="H357" s="13"/>
      <c r="I357" s="13" t="e">
        <f>#REF!</f>
        <v>#REF!</v>
      </c>
      <c r="J357" s="13" t="e">
        <f>#REF!</f>
        <v>#REF!</v>
      </c>
      <c r="K357" s="14" t="e">
        <f t="shared" si="59"/>
        <v>#REF!</v>
      </c>
      <c r="L357" s="21">
        <v>475</v>
      </c>
      <c r="M357" s="122" t="e">
        <f t="shared" si="62"/>
        <v>#REF!</v>
      </c>
      <c r="N357" s="228"/>
    </row>
    <row r="358" spans="1:14" s="8" customFormat="1" x14ac:dyDescent="0.3">
      <c r="A358" s="118" t="e">
        <f>#REF!</f>
        <v>#REF!</v>
      </c>
      <c r="B358" s="151" t="e">
        <f>#REF!</f>
        <v>#REF!</v>
      </c>
      <c r="C358" s="41" t="str">
        <f>'Приложение № 2 2017'!C323</f>
        <v>"</v>
      </c>
      <c r="D358" s="34"/>
      <c r="E358" s="13"/>
      <c r="F358" s="18"/>
      <c r="G358" s="13"/>
      <c r="H358" s="13"/>
      <c r="I358" s="13" t="e">
        <f>#REF!</f>
        <v>#REF!</v>
      </c>
      <c r="J358" s="13" t="e">
        <f>#REF!</f>
        <v>#REF!</v>
      </c>
      <c r="K358" s="14" t="e">
        <f t="shared" si="59"/>
        <v>#REF!</v>
      </c>
      <c r="L358" s="21">
        <v>305</v>
      </c>
      <c r="M358" s="122" t="e">
        <f t="shared" si="62"/>
        <v>#REF!</v>
      </c>
      <c r="N358" s="228"/>
    </row>
    <row r="359" spans="1:14" s="8" customFormat="1" x14ac:dyDescent="0.3">
      <c r="A359" s="118" t="e">
        <f>#REF!</f>
        <v>#REF!</v>
      </c>
      <c r="B359" s="151" t="e">
        <f>#REF!</f>
        <v>#REF!</v>
      </c>
      <c r="C359" s="41" t="str">
        <f>'Приложение № 2 2017'!C324</f>
        <v>"</v>
      </c>
      <c r="D359" s="34"/>
      <c r="E359" s="13"/>
      <c r="F359" s="18"/>
      <c r="G359" s="13"/>
      <c r="H359" s="13"/>
      <c r="I359" s="13" t="e">
        <f>#REF!</f>
        <v>#REF!</v>
      </c>
      <c r="J359" s="13" t="e">
        <f>#REF!</f>
        <v>#REF!</v>
      </c>
      <c r="K359" s="14" t="e">
        <f t="shared" si="59"/>
        <v>#REF!</v>
      </c>
      <c r="L359" s="21">
        <v>315</v>
      </c>
      <c r="M359" s="122" t="e">
        <f t="shared" si="62"/>
        <v>#REF!</v>
      </c>
      <c r="N359" s="228"/>
    </row>
    <row r="360" spans="1:14" s="8" customFormat="1" x14ac:dyDescent="0.3">
      <c r="A360" s="118" t="e">
        <f>#REF!</f>
        <v>#REF!</v>
      </c>
      <c r="B360" s="151" t="e">
        <f>#REF!</f>
        <v>#REF!</v>
      </c>
      <c r="C360" s="41" t="str">
        <f>'Приложение № 2 2017'!C325</f>
        <v>"</v>
      </c>
      <c r="D360" s="34"/>
      <c r="E360" s="13"/>
      <c r="F360" s="18"/>
      <c r="G360" s="13"/>
      <c r="H360" s="13"/>
      <c r="I360" s="13" t="e">
        <f>#REF!</f>
        <v>#REF!</v>
      </c>
      <c r="J360" s="13" t="e">
        <f>#REF!</f>
        <v>#REF!</v>
      </c>
      <c r="K360" s="14" t="e">
        <f t="shared" si="59"/>
        <v>#REF!</v>
      </c>
      <c r="L360" s="21">
        <v>335</v>
      </c>
      <c r="M360" s="122" t="e">
        <f t="shared" si="62"/>
        <v>#REF!</v>
      </c>
      <c r="N360" s="228"/>
    </row>
    <row r="361" spans="1:14" s="8" customFormat="1" x14ac:dyDescent="0.3">
      <c r="A361" s="118" t="e">
        <f>#REF!</f>
        <v>#REF!</v>
      </c>
      <c r="B361" s="151" t="e">
        <f>#REF!</f>
        <v>#REF!</v>
      </c>
      <c r="C361" s="41" t="str">
        <f>'Приложение № 2 2017'!C326</f>
        <v>"</v>
      </c>
      <c r="D361" s="34"/>
      <c r="E361" s="13"/>
      <c r="F361" s="18"/>
      <c r="G361" s="13"/>
      <c r="H361" s="13"/>
      <c r="I361" s="13" t="e">
        <f>#REF!</f>
        <v>#REF!</v>
      </c>
      <c r="J361" s="13" t="e">
        <f>#REF!</f>
        <v>#REF!</v>
      </c>
      <c r="K361" s="14" t="e">
        <f t="shared" si="59"/>
        <v>#REF!</v>
      </c>
      <c r="L361" s="21">
        <v>295</v>
      </c>
      <c r="M361" s="122" t="e">
        <f t="shared" si="62"/>
        <v>#REF!</v>
      </c>
      <c r="N361" s="228"/>
    </row>
    <row r="362" spans="1:14" s="8" customFormat="1" x14ac:dyDescent="0.3">
      <c r="A362" s="118" t="e">
        <f>#REF!</f>
        <v>#REF!</v>
      </c>
      <c r="B362" s="151" t="e">
        <f>#REF!</f>
        <v>#REF!</v>
      </c>
      <c r="C362" s="41" t="str">
        <f>'Приложение № 2 2017'!C327</f>
        <v>"</v>
      </c>
      <c r="D362" s="34"/>
      <c r="E362" s="13"/>
      <c r="F362" s="18"/>
      <c r="G362" s="13"/>
      <c r="H362" s="13"/>
      <c r="I362" s="13" t="e">
        <f>#REF!</f>
        <v>#REF!</v>
      </c>
      <c r="J362" s="13" t="e">
        <f>#REF!</f>
        <v>#REF!</v>
      </c>
      <c r="K362" s="14" t="e">
        <f t="shared" si="59"/>
        <v>#REF!</v>
      </c>
      <c r="L362" s="21">
        <v>305</v>
      </c>
      <c r="M362" s="122" t="e">
        <f t="shared" si="62"/>
        <v>#REF!</v>
      </c>
      <c r="N362" s="228"/>
    </row>
    <row r="363" spans="1:14" s="8" customFormat="1" x14ac:dyDescent="0.3">
      <c r="A363" s="118" t="e">
        <f>#REF!</f>
        <v>#REF!</v>
      </c>
      <c r="B363" s="151" t="e">
        <f>#REF!</f>
        <v>#REF!</v>
      </c>
      <c r="C363" s="41" t="str">
        <f>'Приложение № 2 2017'!C328</f>
        <v>"</v>
      </c>
      <c r="D363" s="34"/>
      <c r="E363" s="13"/>
      <c r="F363" s="18"/>
      <c r="G363" s="13"/>
      <c r="H363" s="13"/>
      <c r="I363" s="13" t="e">
        <f>#REF!</f>
        <v>#REF!</v>
      </c>
      <c r="J363" s="13" t="e">
        <f>#REF!</f>
        <v>#REF!</v>
      </c>
      <c r="K363" s="14" t="e">
        <f t="shared" si="59"/>
        <v>#REF!</v>
      </c>
      <c r="L363" s="21">
        <v>315</v>
      </c>
      <c r="M363" s="122" t="e">
        <f t="shared" si="62"/>
        <v>#REF!</v>
      </c>
      <c r="N363" s="228"/>
    </row>
    <row r="364" spans="1:14" s="8" customFormat="1" x14ac:dyDescent="0.3">
      <c r="A364" s="118" t="e">
        <f>#REF!</f>
        <v>#REF!</v>
      </c>
      <c r="B364" s="151" t="e">
        <f>#REF!</f>
        <v>#REF!</v>
      </c>
      <c r="C364" s="41" t="str">
        <f>'Приложение № 2 2017'!C329</f>
        <v>"</v>
      </c>
      <c r="D364" s="34"/>
      <c r="E364" s="13"/>
      <c r="F364" s="18"/>
      <c r="G364" s="13"/>
      <c r="H364" s="13"/>
      <c r="I364" s="13" t="e">
        <f>#REF!</f>
        <v>#REF!</v>
      </c>
      <c r="J364" s="13" t="e">
        <f>#REF!</f>
        <v>#REF!</v>
      </c>
      <c r="K364" s="14" t="e">
        <f t="shared" si="59"/>
        <v>#REF!</v>
      </c>
      <c r="L364" s="21">
        <v>330</v>
      </c>
      <c r="M364" s="122" t="e">
        <f t="shared" si="62"/>
        <v>#REF!</v>
      </c>
      <c r="N364" s="228"/>
    </row>
    <row r="365" spans="1:14" s="8" customFormat="1" x14ac:dyDescent="0.3">
      <c r="A365" s="118" t="e">
        <f>#REF!</f>
        <v>#REF!</v>
      </c>
      <c r="B365" s="151" t="e">
        <f>#REF!</f>
        <v>#REF!</v>
      </c>
      <c r="C365" s="41" t="str">
        <f>'Приложение № 2 2017'!C330</f>
        <v>"</v>
      </c>
      <c r="D365" s="34"/>
      <c r="E365" s="13"/>
      <c r="F365" s="18"/>
      <c r="G365" s="13"/>
      <c r="H365" s="13"/>
      <c r="I365" s="13" t="e">
        <f>#REF!</f>
        <v>#REF!</v>
      </c>
      <c r="J365" s="13" t="e">
        <f>#REF!</f>
        <v>#REF!</v>
      </c>
      <c r="K365" s="14" t="e">
        <f t="shared" si="59"/>
        <v>#REF!</v>
      </c>
      <c r="L365" s="21">
        <v>335</v>
      </c>
      <c r="M365" s="122" t="e">
        <f t="shared" si="62"/>
        <v>#REF!</v>
      </c>
      <c r="N365" s="228"/>
    </row>
    <row r="366" spans="1:14" s="8" customFormat="1" ht="41.4" x14ac:dyDescent="0.3">
      <c r="A366" s="12" t="s">
        <v>878</v>
      </c>
      <c r="B366" s="37" t="s">
        <v>343</v>
      </c>
      <c r="C366" s="42" t="s">
        <v>344</v>
      </c>
      <c r="D366" s="51" t="s">
        <v>386</v>
      </c>
      <c r="E366" s="50">
        <f>$E$15</f>
        <v>65.22</v>
      </c>
      <c r="F366" s="50">
        <v>1.17</v>
      </c>
      <c r="G366" s="50">
        <f>E366*F366</f>
        <v>76.31</v>
      </c>
      <c r="H366" s="50">
        <f>G366*3.762+G367*3.762</f>
        <v>574.16</v>
      </c>
      <c r="I366" s="13">
        <f>K366-J366</f>
        <v>758.47</v>
      </c>
      <c r="J366" s="13">
        <f>K366/1.18*0.18</f>
        <v>136.53</v>
      </c>
      <c r="K366" s="14">
        <f>MROUND(L366*1.1,5)</f>
        <v>895</v>
      </c>
      <c r="L366" s="52">
        <v>813</v>
      </c>
      <c r="M366" s="122">
        <f t="shared" si="62"/>
        <v>1.1000000000000001</v>
      </c>
      <c r="N366" s="228"/>
    </row>
    <row r="367" spans="1:14" x14ac:dyDescent="0.3">
      <c r="A367" s="240"/>
      <c r="B367" s="248"/>
      <c r="C367" s="242"/>
      <c r="D367" s="34" t="s">
        <v>386</v>
      </c>
      <c r="E367" s="13">
        <f>$E$15</f>
        <v>65.22</v>
      </c>
      <c r="F367" s="13">
        <v>1.17</v>
      </c>
      <c r="G367" s="13">
        <f>E367*F367</f>
        <v>76.31</v>
      </c>
      <c r="H367" s="13"/>
      <c r="I367" s="243"/>
      <c r="J367" s="243"/>
      <c r="K367" s="244">
        <f t="shared" ref="K367:K413" si="63">I367+J367</f>
        <v>0</v>
      </c>
      <c r="L367" s="238"/>
      <c r="M367" s="239"/>
    </row>
    <row r="368" spans="1:14" ht="31.2" x14ac:dyDescent="0.3">
      <c r="A368" s="240"/>
      <c r="B368" s="248" t="s">
        <v>365</v>
      </c>
      <c r="C368" s="242"/>
      <c r="D368" s="34"/>
      <c r="E368" s="13"/>
      <c r="F368" s="13"/>
      <c r="G368" s="13"/>
      <c r="H368" s="13"/>
      <c r="I368" s="243"/>
      <c r="J368" s="243"/>
      <c r="K368" s="244">
        <f t="shared" si="63"/>
        <v>0</v>
      </c>
      <c r="L368" s="238"/>
      <c r="M368" s="239"/>
    </row>
    <row r="369" spans="1:14" s="232" customFormat="1" ht="46.8" x14ac:dyDescent="0.3">
      <c r="A369" s="274" t="e">
        <f>#REF!</f>
        <v>#REF!</v>
      </c>
      <c r="B369" s="275" t="s">
        <v>325</v>
      </c>
      <c r="C369" s="242" t="str">
        <f>'Приложение № 2 2017'!C331</f>
        <v>шланг, кран</v>
      </c>
      <c r="D369" s="36"/>
      <c r="E369" s="13"/>
      <c r="F369" s="53"/>
      <c r="G369" s="13"/>
      <c r="H369" s="13"/>
      <c r="I369" s="276"/>
      <c r="J369" s="276"/>
      <c r="K369" s="244">
        <f t="shared" si="63"/>
        <v>0</v>
      </c>
      <c r="L369" s="227"/>
      <c r="M369" s="239"/>
      <c r="N369" s="228"/>
    </row>
    <row r="370" spans="1:14" s="23" customFormat="1" x14ac:dyDescent="0.3">
      <c r="A370" s="120" t="e">
        <f>#REF!</f>
        <v>#REF!</v>
      </c>
      <c r="B370" s="151" t="e">
        <f>#REF!</f>
        <v>#REF!</v>
      </c>
      <c r="C370" s="35" t="str">
        <f>'Приложение № 2 2017'!C332</f>
        <v>"</v>
      </c>
      <c r="D370" s="36"/>
      <c r="E370" s="13"/>
      <c r="F370" s="53"/>
      <c r="G370" s="13"/>
      <c r="H370" s="13"/>
      <c r="I370" s="31" t="e">
        <f>#REF!</f>
        <v>#REF!</v>
      </c>
      <c r="J370" s="31" t="e">
        <f>#REF!</f>
        <v>#REF!</v>
      </c>
      <c r="K370" s="14" t="e">
        <f t="shared" si="63"/>
        <v>#REF!</v>
      </c>
      <c r="L370" s="157">
        <v>290</v>
      </c>
      <c r="M370" s="122" t="e">
        <f t="shared" ref="M370:M383" si="64">K370/L370</f>
        <v>#REF!</v>
      </c>
      <c r="N370" s="228"/>
    </row>
    <row r="371" spans="1:14" s="23" customFormat="1" x14ac:dyDescent="0.3">
      <c r="A371" s="120" t="e">
        <f>#REF!</f>
        <v>#REF!</v>
      </c>
      <c r="B371" s="151" t="e">
        <f>#REF!</f>
        <v>#REF!</v>
      </c>
      <c r="C371" s="35" t="str">
        <f>'Приложение № 2 2017'!C333</f>
        <v>"</v>
      </c>
      <c r="D371" s="36"/>
      <c r="E371" s="13"/>
      <c r="F371" s="53"/>
      <c r="G371" s="13"/>
      <c r="H371" s="13"/>
      <c r="I371" s="31" t="e">
        <f>#REF!</f>
        <v>#REF!</v>
      </c>
      <c r="J371" s="31" t="e">
        <f>#REF!</f>
        <v>#REF!</v>
      </c>
      <c r="K371" s="14" t="e">
        <f t="shared" si="63"/>
        <v>#REF!</v>
      </c>
      <c r="L371" s="157">
        <v>320</v>
      </c>
      <c r="M371" s="122" t="e">
        <f t="shared" si="64"/>
        <v>#REF!</v>
      </c>
      <c r="N371" s="228"/>
    </row>
    <row r="372" spans="1:14" s="23" customFormat="1" x14ac:dyDescent="0.3">
      <c r="A372" s="120" t="e">
        <f>#REF!</f>
        <v>#REF!</v>
      </c>
      <c r="B372" s="151" t="e">
        <f>#REF!</f>
        <v>#REF!</v>
      </c>
      <c r="C372" s="35" t="str">
        <f>'Приложение № 2 2017'!C334</f>
        <v>"</v>
      </c>
      <c r="D372" s="36"/>
      <c r="E372" s="13"/>
      <c r="F372" s="53"/>
      <c r="G372" s="13"/>
      <c r="H372" s="13"/>
      <c r="I372" s="31" t="e">
        <f>#REF!</f>
        <v>#REF!</v>
      </c>
      <c r="J372" s="31" t="e">
        <f>#REF!</f>
        <v>#REF!</v>
      </c>
      <c r="K372" s="14" t="e">
        <f t="shared" si="63"/>
        <v>#REF!</v>
      </c>
      <c r="L372" s="157">
        <v>410</v>
      </c>
      <c r="M372" s="122" t="e">
        <f t="shared" si="64"/>
        <v>#REF!</v>
      </c>
      <c r="N372" s="228"/>
    </row>
    <row r="373" spans="1:14" s="23" customFormat="1" x14ac:dyDescent="0.3">
      <c r="A373" s="120" t="e">
        <f>#REF!</f>
        <v>#REF!</v>
      </c>
      <c r="B373" s="151" t="e">
        <f>#REF!</f>
        <v>#REF!</v>
      </c>
      <c r="C373" s="35" t="str">
        <f>'Приложение № 2 2017'!C335</f>
        <v>"</v>
      </c>
      <c r="D373" s="36"/>
      <c r="E373" s="13"/>
      <c r="F373" s="53"/>
      <c r="G373" s="13"/>
      <c r="H373" s="13"/>
      <c r="I373" s="31" t="e">
        <f>#REF!</f>
        <v>#REF!</v>
      </c>
      <c r="J373" s="31" t="e">
        <f>#REF!</f>
        <v>#REF!</v>
      </c>
      <c r="K373" s="14" t="e">
        <f t="shared" si="63"/>
        <v>#REF!</v>
      </c>
      <c r="L373" s="157">
        <v>270</v>
      </c>
      <c r="M373" s="122" t="e">
        <f t="shared" si="64"/>
        <v>#REF!</v>
      </c>
      <c r="N373" s="228"/>
    </row>
    <row r="374" spans="1:14" s="23" customFormat="1" x14ac:dyDescent="0.3">
      <c r="A374" s="120" t="e">
        <f>#REF!</f>
        <v>#REF!</v>
      </c>
      <c r="B374" s="151" t="e">
        <f>#REF!</f>
        <v>#REF!</v>
      </c>
      <c r="C374" s="35" t="str">
        <f>'Приложение № 2 2017'!C336</f>
        <v>"</v>
      </c>
      <c r="D374" s="36"/>
      <c r="E374" s="13"/>
      <c r="F374" s="53"/>
      <c r="G374" s="13"/>
      <c r="H374" s="13"/>
      <c r="I374" s="31" t="e">
        <f>#REF!</f>
        <v>#REF!</v>
      </c>
      <c r="J374" s="31" t="e">
        <f>#REF!</f>
        <v>#REF!</v>
      </c>
      <c r="K374" s="14" t="e">
        <f t="shared" si="63"/>
        <v>#REF!</v>
      </c>
      <c r="L374" s="157">
        <v>295</v>
      </c>
      <c r="M374" s="122" t="e">
        <f t="shared" si="64"/>
        <v>#REF!</v>
      </c>
      <c r="N374" s="228"/>
    </row>
    <row r="375" spans="1:14" s="23" customFormat="1" x14ac:dyDescent="0.3">
      <c r="A375" s="120" t="e">
        <f>#REF!</f>
        <v>#REF!</v>
      </c>
      <c r="B375" s="151" t="e">
        <f>#REF!</f>
        <v>#REF!</v>
      </c>
      <c r="C375" s="35" t="str">
        <f>'Приложение № 2 2017'!C337</f>
        <v>"</v>
      </c>
      <c r="D375" s="36"/>
      <c r="E375" s="13"/>
      <c r="F375" s="53"/>
      <c r="G375" s="13"/>
      <c r="H375" s="13"/>
      <c r="I375" s="31" t="e">
        <f>#REF!</f>
        <v>#REF!</v>
      </c>
      <c r="J375" s="31" t="e">
        <f>#REF!</f>
        <v>#REF!</v>
      </c>
      <c r="K375" s="14" t="e">
        <f t="shared" si="63"/>
        <v>#REF!</v>
      </c>
      <c r="L375" s="157">
        <v>380</v>
      </c>
      <c r="M375" s="122" t="e">
        <f t="shared" si="64"/>
        <v>#REF!</v>
      </c>
      <c r="N375" s="228"/>
    </row>
    <row r="376" spans="1:14" s="23" customFormat="1" x14ac:dyDescent="0.3">
      <c r="A376" s="120" t="e">
        <f>#REF!</f>
        <v>#REF!</v>
      </c>
      <c r="B376" s="151" t="e">
        <f>#REF!</f>
        <v>#REF!</v>
      </c>
      <c r="C376" s="35" t="str">
        <f>'Приложение № 2 2017'!C338</f>
        <v>"</v>
      </c>
      <c r="D376" s="36"/>
      <c r="E376" s="13"/>
      <c r="F376" s="53"/>
      <c r="G376" s="13"/>
      <c r="H376" s="13"/>
      <c r="I376" s="31" t="e">
        <f>#REF!</f>
        <v>#REF!</v>
      </c>
      <c r="J376" s="31" t="e">
        <f>#REF!</f>
        <v>#REF!</v>
      </c>
      <c r="K376" s="14" t="e">
        <f t="shared" si="63"/>
        <v>#REF!</v>
      </c>
      <c r="L376" s="157">
        <v>210</v>
      </c>
      <c r="M376" s="122" t="e">
        <f t="shared" si="64"/>
        <v>#REF!</v>
      </c>
      <c r="N376" s="228"/>
    </row>
    <row r="377" spans="1:14" s="23" customFormat="1" x14ac:dyDescent="0.3">
      <c r="A377" s="120" t="e">
        <f>#REF!</f>
        <v>#REF!</v>
      </c>
      <c r="B377" s="151" t="e">
        <f>#REF!</f>
        <v>#REF!</v>
      </c>
      <c r="C377" s="35" t="str">
        <f>'Приложение № 2 2017'!C339</f>
        <v>"</v>
      </c>
      <c r="D377" s="36"/>
      <c r="E377" s="13"/>
      <c r="F377" s="53"/>
      <c r="G377" s="13"/>
      <c r="H377" s="13"/>
      <c r="I377" s="31" t="e">
        <f>#REF!</f>
        <v>#REF!</v>
      </c>
      <c r="J377" s="31" t="e">
        <f>#REF!</f>
        <v>#REF!</v>
      </c>
      <c r="K377" s="14" t="e">
        <f t="shared" si="63"/>
        <v>#REF!</v>
      </c>
      <c r="L377" s="157">
        <v>220</v>
      </c>
      <c r="M377" s="122" t="e">
        <f t="shared" si="64"/>
        <v>#REF!</v>
      </c>
      <c r="N377" s="228"/>
    </row>
    <row r="378" spans="1:14" s="23" customFormat="1" x14ac:dyDescent="0.3">
      <c r="A378" s="120" t="e">
        <f>#REF!</f>
        <v>#REF!</v>
      </c>
      <c r="B378" s="151" t="e">
        <f>#REF!</f>
        <v>#REF!</v>
      </c>
      <c r="C378" s="35" t="str">
        <f>'Приложение № 2 2017'!C340</f>
        <v>"</v>
      </c>
      <c r="D378" s="36"/>
      <c r="E378" s="13"/>
      <c r="F378" s="53"/>
      <c r="G378" s="13"/>
      <c r="H378" s="13"/>
      <c r="I378" s="31" t="e">
        <f>#REF!</f>
        <v>#REF!</v>
      </c>
      <c r="J378" s="31" t="e">
        <f>#REF!</f>
        <v>#REF!</v>
      </c>
      <c r="K378" s="14" t="e">
        <f t="shared" si="63"/>
        <v>#REF!</v>
      </c>
      <c r="L378" s="157">
        <v>245</v>
      </c>
      <c r="M378" s="122" t="e">
        <f t="shared" si="64"/>
        <v>#REF!</v>
      </c>
      <c r="N378" s="228"/>
    </row>
    <row r="379" spans="1:14" s="23" customFormat="1" x14ac:dyDescent="0.3">
      <c r="A379" s="120" t="e">
        <f>#REF!</f>
        <v>#REF!</v>
      </c>
      <c r="B379" s="151" t="e">
        <f>#REF!</f>
        <v>#REF!</v>
      </c>
      <c r="C379" s="35" t="str">
        <f>'Приложение № 2 2017'!C341</f>
        <v>"</v>
      </c>
      <c r="D379" s="36"/>
      <c r="E379" s="13"/>
      <c r="F379" s="53"/>
      <c r="G379" s="13"/>
      <c r="H379" s="13"/>
      <c r="I379" s="31" t="e">
        <f>#REF!</f>
        <v>#REF!</v>
      </c>
      <c r="J379" s="31" t="e">
        <f>#REF!</f>
        <v>#REF!</v>
      </c>
      <c r="K379" s="14" t="e">
        <f t="shared" si="63"/>
        <v>#REF!</v>
      </c>
      <c r="L379" s="157">
        <v>200</v>
      </c>
      <c r="M379" s="122" t="e">
        <f t="shared" si="64"/>
        <v>#REF!</v>
      </c>
      <c r="N379" s="228"/>
    </row>
    <row r="380" spans="1:14" s="23" customFormat="1" x14ac:dyDescent="0.3">
      <c r="A380" s="120" t="e">
        <f>#REF!</f>
        <v>#REF!</v>
      </c>
      <c r="B380" s="151" t="e">
        <f>#REF!</f>
        <v>#REF!</v>
      </c>
      <c r="C380" s="35" t="str">
        <f>'Приложение № 2 2017'!C342</f>
        <v>"</v>
      </c>
      <c r="D380" s="36"/>
      <c r="E380" s="13"/>
      <c r="F380" s="53"/>
      <c r="G380" s="13"/>
      <c r="H380" s="13"/>
      <c r="I380" s="31" t="e">
        <f>#REF!</f>
        <v>#REF!</v>
      </c>
      <c r="J380" s="31" t="e">
        <f>#REF!</f>
        <v>#REF!</v>
      </c>
      <c r="K380" s="14" t="e">
        <f t="shared" si="63"/>
        <v>#REF!</v>
      </c>
      <c r="L380" s="157">
        <v>210</v>
      </c>
      <c r="M380" s="122" t="e">
        <f t="shared" si="64"/>
        <v>#REF!</v>
      </c>
      <c r="N380" s="228"/>
    </row>
    <row r="381" spans="1:14" s="23" customFormat="1" x14ac:dyDescent="0.3">
      <c r="A381" s="120" t="e">
        <f>#REF!</f>
        <v>#REF!</v>
      </c>
      <c r="B381" s="151" t="e">
        <f>#REF!</f>
        <v>#REF!</v>
      </c>
      <c r="C381" s="35" t="str">
        <f>'Приложение № 2 2017'!C343</f>
        <v>"</v>
      </c>
      <c r="D381" s="36"/>
      <c r="E381" s="13"/>
      <c r="F381" s="53"/>
      <c r="G381" s="13"/>
      <c r="H381" s="13"/>
      <c r="I381" s="31" t="e">
        <f>#REF!</f>
        <v>#REF!</v>
      </c>
      <c r="J381" s="31" t="e">
        <f>#REF!</f>
        <v>#REF!</v>
      </c>
      <c r="K381" s="14" t="e">
        <f t="shared" si="63"/>
        <v>#REF!</v>
      </c>
      <c r="L381" s="157">
        <v>220</v>
      </c>
      <c r="M381" s="122" t="e">
        <f t="shared" si="64"/>
        <v>#REF!</v>
      </c>
      <c r="N381" s="228"/>
    </row>
    <row r="382" spans="1:14" s="23" customFormat="1" x14ac:dyDescent="0.3">
      <c r="A382" s="120" t="e">
        <f>#REF!</f>
        <v>#REF!</v>
      </c>
      <c r="B382" s="151" t="e">
        <f>#REF!</f>
        <v>#REF!</v>
      </c>
      <c r="C382" s="35" t="str">
        <f>'Приложение № 2 2017'!C344</f>
        <v>"</v>
      </c>
      <c r="D382" s="36"/>
      <c r="E382" s="13"/>
      <c r="F382" s="53"/>
      <c r="G382" s="13"/>
      <c r="H382" s="13"/>
      <c r="I382" s="31" t="e">
        <f>#REF!</f>
        <v>#REF!</v>
      </c>
      <c r="J382" s="31" t="e">
        <f>#REF!</f>
        <v>#REF!</v>
      </c>
      <c r="K382" s="14" t="e">
        <f t="shared" si="63"/>
        <v>#REF!</v>
      </c>
      <c r="L382" s="157">
        <v>235</v>
      </c>
      <c r="M382" s="122" t="e">
        <f t="shared" si="64"/>
        <v>#REF!</v>
      </c>
      <c r="N382" s="228"/>
    </row>
    <row r="383" spans="1:14" s="23" customFormat="1" x14ac:dyDescent="0.3">
      <c r="A383" s="120" t="e">
        <f>#REF!</f>
        <v>#REF!</v>
      </c>
      <c r="B383" s="151" t="e">
        <f>#REF!</f>
        <v>#REF!</v>
      </c>
      <c r="C383" s="35" t="str">
        <f>'Приложение № 2 2017'!C345</f>
        <v>"</v>
      </c>
      <c r="D383" s="36"/>
      <c r="E383" s="13"/>
      <c r="F383" s="53"/>
      <c r="G383" s="13"/>
      <c r="H383" s="13"/>
      <c r="I383" s="31" t="e">
        <f>#REF!</f>
        <v>#REF!</v>
      </c>
      <c r="J383" s="31" t="e">
        <f>#REF!</f>
        <v>#REF!</v>
      </c>
      <c r="K383" s="14" t="e">
        <f t="shared" si="63"/>
        <v>#REF!</v>
      </c>
      <c r="L383" s="157">
        <v>245</v>
      </c>
      <c r="M383" s="122" t="e">
        <f t="shared" si="64"/>
        <v>#REF!</v>
      </c>
      <c r="N383" s="228"/>
    </row>
    <row r="384" spans="1:14" s="232" customFormat="1" ht="46.8" x14ac:dyDescent="0.3">
      <c r="A384" s="274" t="e">
        <f>#REF!</f>
        <v>#REF!</v>
      </c>
      <c r="B384" s="275" t="s">
        <v>326</v>
      </c>
      <c r="C384" s="242" t="str">
        <f>'Приложение № 2 2017'!C346</f>
        <v>шланг, кран</v>
      </c>
      <c r="D384" s="36"/>
      <c r="E384" s="13"/>
      <c r="F384" s="53"/>
      <c r="G384" s="13"/>
      <c r="H384" s="13"/>
      <c r="I384" s="276"/>
      <c r="J384" s="276"/>
      <c r="K384" s="244">
        <f t="shared" si="63"/>
        <v>0</v>
      </c>
      <c r="L384" s="227"/>
      <c r="M384" s="239"/>
      <c r="N384" s="228"/>
    </row>
    <row r="385" spans="1:14" s="23" customFormat="1" x14ac:dyDescent="0.3">
      <c r="A385" s="120" t="e">
        <f>#REF!</f>
        <v>#REF!</v>
      </c>
      <c r="B385" s="151" t="e">
        <f>#REF!</f>
        <v>#REF!</v>
      </c>
      <c r="C385" s="35" t="str">
        <f>'Приложение № 2 2017'!C347</f>
        <v>"</v>
      </c>
      <c r="D385" s="36"/>
      <c r="E385" s="13"/>
      <c r="F385" s="53"/>
      <c r="G385" s="13"/>
      <c r="H385" s="13"/>
      <c r="I385" s="31" t="e">
        <f>#REF!</f>
        <v>#REF!</v>
      </c>
      <c r="J385" s="31" t="e">
        <f>#REF!</f>
        <v>#REF!</v>
      </c>
      <c r="K385" s="14" t="e">
        <f t="shared" si="63"/>
        <v>#REF!</v>
      </c>
      <c r="L385" s="157">
        <v>320</v>
      </c>
      <c r="M385" s="122" t="e">
        <f t="shared" ref="M385:M398" si="65">K385/L385</f>
        <v>#REF!</v>
      </c>
      <c r="N385" s="228"/>
    </row>
    <row r="386" spans="1:14" s="23" customFormat="1" x14ac:dyDescent="0.3">
      <c r="A386" s="120" t="e">
        <f>#REF!</f>
        <v>#REF!</v>
      </c>
      <c r="B386" s="151" t="e">
        <f>#REF!</f>
        <v>#REF!</v>
      </c>
      <c r="C386" s="35" t="str">
        <f>'Приложение № 2 2017'!C348</f>
        <v>"</v>
      </c>
      <c r="D386" s="36"/>
      <c r="E386" s="13"/>
      <c r="F386" s="53"/>
      <c r="G386" s="13"/>
      <c r="H386" s="13"/>
      <c r="I386" s="31" t="e">
        <f>#REF!</f>
        <v>#REF!</v>
      </c>
      <c r="J386" s="31" t="e">
        <f>#REF!</f>
        <v>#REF!</v>
      </c>
      <c r="K386" s="14" t="e">
        <f t="shared" si="63"/>
        <v>#REF!</v>
      </c>
      <c r="L386" s="157">
        <v>350</v>
      </c>
      <c r="M386" s="122" t="e">
        <f t="shared" si="65"/>
        <v>#REF!</v>
      </c>
      <c r="N386" s="228"/>
    </row>
    <row r="387" spans="1:14" s="23" customFormat="1" x14ac:dyDescent="0.3">
      <c r="A387" s="120" t="e">
        <f>#REF!</f>
        <v>#REF!</v>
      </c>
      <c r="B387" s="151" t="e">
        <f>#REF!</f>
        <v>#REF!</v>
      </c>
      <c r="C387" s="35" t="str">
        <f>'Приложение № 2 2017'!C349</f>
        <v>"</v>
      </c>
      <c r="D387" s="36"/>
      <c r="E387" s="13"/>
      <c r="F387" s="53"/>
      <c r="G387" s="13"/>
      <c r="H387" s="13"/>
      <c r="I387" s="31" t="e">
        <f>#REF!</f>
        <v>#REF!</v>
      </c>
      <c r="J387" s="31" t="e">
        <f>#REF!</f>
        <v>#REF!</v>
      </c>
      <c r="K387" s="14" t="e">
        <f t="shared" si="63"/>
        <v>#REF!</v>
      </c>
      <c r="L387" s="157">
        <v>440</v>
      </c>
      <c r="M387" s="122" t="e">
        <f t="shared" si="65"/>
        <v>#REF!</v>
      </c>
      <c r="N387" s="228"/>
    </row>
    <row r="388" spans="1:14" s="23" customFormat="1" x14ac:dyDescent="0.3">
      <c r="A388" s="120" t="e">
        <f>#REF!</f>
        <v>#REF!</v>
      </c>
      <c r="B388" s="151" t="e">
        <f>#REF!</f>
        <v>#REF!</v>
      </c>
      <c r="C388" s="35" t="str">
        <f>'Приложение № 2 2017'!C350</f>
        <v>"</v>
      </c>
      <c r="D388" s="36"/>
      <c r="E388" s="13"/>
      <c r="F388" s="53"/>
      <c r="G388" s="13"/>
      <c r="H388" s="13"/>
      <c r="I388" s="31" t="e">
        <f>#REF!</f>
        <v>#REF!</v>
      </c>
      <c r="J388" s="31" t="e">
        <f>#REF!</f>
        <v>#REF!</v>
      </c>
      <c r="K388" s="14" t="e">
        <f t="shared" si="63"/>
        <v>#REF!</v>
      </c>
      <c r="L388" s="157">
        <v>305</v>
      </c>
      <c r="M388" s="122" t="e">
        <f t="shared" si="65"/>
        <v>#REF!</v>
      </c>
      <c r="N388" s="228"/>
    </row>
    <row r="389" spans="1:14" s="23" customFormat="1" x14ac:dyDescent="0.3">
      <c r="A389" s="120" t="e">
        <f>#REF!</f>
        <v>#REF!</v>
      </c>
      <c r="B389" s="151" t="e">
        <f>#REF!</f>
        <v>#REF!</v>
      </c>
      <c r="C389" s="35" t="str">
        <f>'Приложение № 2 2017'!C351</f>
        <v>"</v>
      </c>
      <c r="D389" s="36"/>
      <c r="E389" s="13"/>
      <c r="F389" s="53"/>
      <c r="G389" s="13"/>
      <c r="H389" s="13"/>
      <c r="I389" s="31" t="e">
        <f>#REF!</f>
        <v>#REF!</v>
      </c>
      <c r="J389" s="31" t="e">
        <f>#REF!</f>
        <v>#REF!</v>
      </c>
      <c r="K389" s="14" t="e">
        <f t="shared" si="63"/>
        <v>#REF!</v>
      </c>
      <c r="L389" s="157">
        <v>325</v>
      </c>
      <c r="M389" s="122" t="e">
        <f t="shared" si="65"/>
        <v>#REF!</v>
      </c>
      <c r="N389" s="228"/>
    </row>
    <row r="390" spans="1:14" s="23" customFormat="1" x14ac:dyDescent="0.3">
      <c r="A390" s="120" t="e">
        <f>#REF!</f>
        <v>#REF!</v>
      </c>
      <c r="B390" s="151" t="e">
        <f>#REF!</f>
        <v>#REF!</v>
      </c>
      <c r="C390" s="35" t="str">
        <f>'Приложение № 2 2017'!C352</f>
        <v>"</v>
      </c>
      <c r="D390" s="36"/>
      <c r="E390" s="13"/>
      <c r="F390" s="53"/>
      <c r="G390" s="13"/>
      <c r="H390" s="13"/>
      <c r="I390" s="31" t="e">
        <f>#REF!</f>
        <v>#REF!</v>
      </c>
      <c r="J390" s="31" t="e">
        <f>#REF!</f>
        <v>#REF!</v>
      </c>
      <c r="K390" s="14" t="e">
        <f t="shared" si="63"/>
        <v>#REF!</v>
      </c>
      <c r="L390" s="157">
        <v>410</v>
      </c>
      <c r="M390" s="122" t="e">
        <f t="shared" si="65"/>
        <v>#REF!</v>
      </c>
      <c r="N390" s="228"/>
    </row>
    <row r="391" spans="1:14" s="23" customFormat="1" x14ac:dyDescent="0.3">
      <c r="A391" s="120" t="e">
        <f>#REF!</f>
        <v>#REF!</v>
      </c>
      <c r="B391" s="151" t="e">
        <f>#REF!</f>
        <v>#REF!</v>
      </c>
      <c r="C391" s="35" t="str">
        <f>'Приложение № 2 2017'!C353</f>
        <v>"</v>
      </c>
      <c r="D391" s="36"/>
      <c r="E391" s="13"/>
      <c r="F391" s="53"/>
      <c r="G391" s="13"/>
      <c r="H391" s="13"/>
      <c r="I391" s="31" t="e">
        <f>#REF!</f>
        <v>#REF!</v>
      </c>
      <c r="J391" s="31" t="e">
        <f>#REF!</f>
        <v>#REF!</v>
      </c>
      <c r="K391" s="14" t="e">
        <f t="shared" si="63"/>
        <v>#REF!</v>
      </c>
      <c r="L391" s="157">
        <v>240</v>
      </c>
      <c r="M391" s="122" t="e">
        <f t="shared" si="65"/>
        <v>#REF!</v>
      </c>
      <c r="N391" s="228"/>
    </row>
    <row r="392" spans="1:14" s="23" customFormat="1" x14ac:dyDescent="0.3">
      <c r="A392" s="120" t="e">
        <f>#REF!</f>
        <v>#REF!</v>
      </c>
      <c r="B392" s="151" t="e">
        <f>#REF!</f>
        <v>#REF!</v>
      </c>
      <c r="C392" s="35" t="str">
        <f>'Приложение № 2 2017'!C354</f>
        <v>"</v>
      </c>
      <c r="D392" s="36"/>
      <c r="E392" s="13"/>
      <c r="F392" s="53"/>
      <c r="G392" s="13"/>
      <c r="H392" s="13"/>
      <c r="I392" s="31" t="e">
        <f>#REF!</f>
        <v>#REF!</v>
      </c>
      <c r="J392" s="31" t="e">
        <f>#REF!</f>
        <v>#REF!</v>
      </c>
      <c r="K392" s="14" t="e">
        <f t="shared" si="63"/>
        <v>#REF!</v>
      </c>
      <c r="L392" s="157">
        <v>250</v>
      </c>
      <c r="M392" s="122" t="e">
        <f t="shared" si="65"/>
        <v>#REF!</v>
      </c>
      <c r="N392" s="228"/>
    </row>
    <row r="393" spans="1:14" s="23" customFormat="1" x14ac:dyDescent="0.3">
      <c r="A393" s="120" t="e">
        <f>#REF!</f>
        <v>#REF!</v>
      </c>
      <c r="B393" s="151" t="e">
        <f>#REF!</f>
        <v>#REF!</v>
      </c>
      <c r="C393" s="35" t="str">
        <f>'Приложение № 2 2017'!C355</f>
        <v>"</v>
      </c>
      <c r="D393" s="36"/>
      <c r="E393" s="13"/>
      <c r="F393" s="53"/>
      <c r="G393" s="13"/>
      <c r="H393" s="13"/>
      <c r="I393" s="31" t="e">
        <f>#REF!</f>
        <v>#REF!</v>
      </c>
      <c r="J393" s="31" t="e">
        <f>#REF!</f>
        <v>#REF!</v>
      </c>
      <c r="K393" s="14" t="e">
        <f t="shared" si="63"/>
        <v>#REF!</v>
      </c>
      <c r="L393" s="157">
        <v>275</v>
      </c>
      <c r="M393" s="122" t="e">
        <f t="shared" si="65"/>
        <v>#REF!</v>
      </c>
      <c r="N393" s="228"/>
    </row>
    <row r="394" spans="1:14" s="23" customFormat="1" x14ac:dyDescent="0.3">
      <c r="A394" s="120" t="e">
        <f>#REF!</f>
        <v>#REF!</v>
      </c>
      <c r="B394" s="151" t="e">
        <f>#REF!</f>
        <v>#REF!</v>
      </c>
      <c r="C394" s="35" t="str">
        <f>'Приложение № 2 2017'!C356</f>
        <v>"</v>
      </c>
      <c r="D394" s="36"/>
      <c r="E394" s="13"/>
      <c r="F394" s="53"/>
      <c r="G394" s="13"/>
      <c r="H394" s="13"/>
      <c r="I394" s="31" t="e">
        <f>#REF!</f>
        <v>#REF!</v>
      </c>
      <c r="J394" s="31" t="e">
        <f>#REF!</f>
        <v>#REF!</v>
      </c>
      <c r="K394" s="14" t="e">
        <f t="shared" si="63"/>
        <v>#REF!</v>
      </c>
      <c r="L394" s="157">
        <v>230</v>
      </c>
      <c r="M394" s="122" t="e">
        <f t="shared" si="65"/>
        <v>#REF!</v>
      </c>
      <c r="N394" s="228"/>
    </row>
    <row r="395" spans="1:14" s="23" customFormat="1" x14ac:dyDescent="0.3">
      <c r="A395" s="120" t="e">
        <f>#REF!</f>
        <v>#REF!</v>
      </c>
      <c r="B395" s="151" t="e">
        <f>#REF!</f>
        <v>#REF!</v>
      </c>
      <c r="C395" s="35" t="str">
        <f>'Приложение № 2 2017'!C357</f>
        <v>"</v>
      </c>
      <c r="D395" s="36"/>
      <c r="E395" s="13"/>
      <c r="F395" s="53"/>
      <c r="G395" s="13"/>
      <c r="H395" s="13"/>
      <c r="I395" s="31" t="e">
        <f>#REF!</f>
        <v>#REF!</v>
      </c>
      <c r="J395" s="31" t="e">
        <f>#REF!</f>
        <v>#REF!</v>
      </c>
      <c r="K395" s="14" t="e">
        <f t="shared" si="63"/>
        <v>#REF!</v>
      </c>
      <c r="L395" s="157">
        <v>240</v>
      </c>
      <c r="M395" s="122" t="e">
        <f t="shared" si="65"/>
        <v>#REF!</v>
      </c>
      <c r="N395" s="228"/>
    </row>
    <row r="396" spans="1:14" s="23" customFormat="1" x14ac:dyDescent="0.3">
      <c r="A396" s="120" t="e">
        <f>#REF!</f>
        <v>#REF!</v>
      </c>
      <c r="B396" s="151" t="e">
        <f>#REF!</f>
        <v>#REF!</v>
      </c>
      <c r="C396" s="35" t="str">
        <f>'Приложение № 2 2017'!C358</f>
        <v>"</v>
      </c>
      <c r="D396" s="36"/>
      <c r="E396" s="13"/>
      <c r="F396" s="53"/>
      <c r="G396" s="13"/>
      <c r="H396" s="13"/>
      <c r="I396" s="31" t="e">
        <f>#REF!</f>
        <v>#REF!</v>
      </c>
      <c r="J396" s="31" t="e">
        <f>#REF!</f>
        <v>#REF!</v>
      </c>
      <c r="K396" s="14" t="e">
        <f t="shared" si="63"/>
        <v>#REF!</v>
      </c>
      <c r="L396" s="157">
        <v>250</v>
      </c>
      <c r="M396" s="122" t="e">
        <f t="shared" si="65"/>
        <v>#REF!</v>
      </c>
      <c r="N396" s="228"/>
    </row>
    <row r="397" spans="1:14" s="23" customFormat="1" x14ac:dyDescent="0.3">
      <c r="A397" s="120" t="e">
        <f>#REF!</f>
        <v>#REF!</v>
      </c>
      <c r="B397" s="151" t="e">
        <f>#REF!</f>
        <v>#REF!</v>
      </c>
      <c r="C397" s="35" t="str">
        <f>'Приложение № 2 2017'!C359</f>
        <v>"</v>
      </c>
      <c r="D397" s="36"/>
      <c r="E397" s="13"/>
      <c r="F397" s="53"/>
      <c r="G397" s="13"/>
      <c r="H397" s="13"/>
      <c r="I397" s="31" t="e">
        <f>#REF!</f>
        <v>#REF!</v>
      </c>
      <c r="J397" s="31" t="e">
        <f>#REF!</f>
        <v>#REF!</v>
      </c>
      <c r="K397" s="14" t="e">
        <f t="shared" si="63"/>
        <v>#REF!</v>
      </c>
      <c r="L397" s="157">
        <v>265</v>
      </c>
      <c r="M397" s="122" t="e">
        <f t="shared" si="65"/>
        <v>#REF!</v>
      </c>
      <c r="N397" s="228"/>
    </row>
    <row r="398" spans="1:14" s="23" customFormat="1" x14ac:dyDescent="0.3">
      <c r="A398" s="120" t="e">
        <f>#REF!</f>
        <v>#REF!</v>
      </c>
      <c r="B398" s="151" t="e">
        <f>#REF!</f>
        <v>#REF!</v>
      </c>
      <c r="C398" s="35" t="str">
        <f>'Приложение № 2 2017'!C360</f>
        <v>"</v>
      </c>
      <c r="D398" s="36"/>
      <c r="E398" s="13"/>
      <c r="F398" s="53"/>
      <c r="G398" s="13"/>
      <c r="H398" s="13"/>
      <c r="I398" s="31" t="e">
        <f>#REF!</f>
        <v>#REF!</v>
      </c>
      <c r="J398" s="31" t="e">
        <f>#REF!</f>
        <v>#REF!</v>
      </c>
      <c r="K398" s="14" t="e">
        <f t="shared" si="63"/>
        <v>#REF!</v>
      </c>
      <c r="L398" s="157">
        <v>275</v>
      </c>
      <c r="M398" s="122" t="e">
        <f t="shared" si="65"/>
        <v>#REF!</v>
      </c>
      <c r="N398" s="228"/>
    </row>
    <row r="399" spans="1:14" s="232" customFormat="1" ht="46.8" x14ac:dyDescent="0.3">
      <c r="A399" s="274" t="e">
        <f>#REF!</f>
        <v>#REF!</v>
      </c>
      <c r="B399" s="275" t="s">
        <v>327</v>
      </c>
      <c r="C399" s="242" t="str">
        <f>'Приложение № 2 2017'!C361</f>
        <v>шланг</v>
      </c>
      <c r="D399" s="36"/>
      <c r="E399" s="13"/>
      <c r="F399" s="53"/>
      <c r="G399" s="13"/>
      <c r="H399" s="13"/>
      <c r="I399" s="276"/>
      <c r="J399" s="276"/>
      <c r="K399" s="244">
        <f t="shared" si="63"/>
        <v>0</v>
      </c>
      <c r="L399" s="227"/>
      <c r="M399" s="239"/>
      <c r="N399" s="228"/>
    </row>
    <row r="400" spans="1:14" s="23" customFormat="1" x14ac:dyDescent="0.3">
      <c r="A400" s="120" t="e">
        <f>#REF!</f>
        <v>#REF!</v>
      </c>
      <c r="B400" s="151" t="e">
        <f>#REF!</f>
        <v>#REF!</v>
      </c>
      <c r="C400" s="35" t="str">
        <f>'Приложение № 2 2017'!C362</f>
        <v>"</v>
      </c>
      <c r="D400" s="36"/>
      <c r="E400" s="13"/>
      <c r="F400" s="53"/>
      <c r="G400" s="13"/>
      <c r="H400" s="13"/>
      <c r="I400" s="31" t="e">
        <f>#REF!</f>
        <v>#REF!</v>
      </c>
      <c r="J400" s="31" t="e">
        <f>#REF!</f>
        <v>#REF!</v>
      </c>
      <c r="K400" s="14" t="e">
        <f t="shared" si="63"/>
        <v>#REF!</v>
      </c>
      <c r="L400" s="157">
        <v>210</v>
      </c>
      <c r="M400" s="122" t="e">
        <f t="shared" ref="M400:M415" si="66">K400/L400</f>
        <v>#REF!</v>
      </c>
      <c r="N400" s="228"/>
    </row>
    <row r="401" spans="1:14" s="23" customFormat="1" x14ac:dyDescent="0.3">
      <c r="A401" s="120" t="e">
        <f>#REF!</f>
        <v>#REF!</v>
      </c>
      <c r="B401" s="151" t="e">
        <f>#REF!</f>
        <v>#REF!</v>
      </c>
      <c r="C401" s="35" t="str">
        <f>'Приложение № 2 2017'!C363</f>
        <v>"</v>
      </c>
      <c r="D401" s="36"/>
      <c r="E401" s="13"/>
      <c r="F401" s="53"/>
      <c r="G401" s="13"/>
      <c r="H401" s="13"/>
      <c r="I401" s="31" t="e">
        <f>#REF!</f>
        <v>#REF!</v>
      </c>
      <c r="J401" s="31" t="e">
        <f>#REF!</f>
        <v>#REF!</v>
      </c>
      <c r="K401" s="14" t="e">
        <f t="shared" si="63"/>
        <v>#REF!</v>
      </c>
      <c r="L401" s="157">
        <v>240</v>
      </c>
      <c r="M401" s="122" t="e">
        <f t="shared" si="66"/>
        <v>#REF!</v>
      </c>
      <c r="N401" s="228"/>
    </row>
    <row r="402" spans="1:14" s="23" customFormat="1" x14ac:dyDescent="0.3">
      <c r="A402" s="120" t="e">
        <f>#REF!</f>
        <v>#REF!</v>
      </c>
      <c r="B402" s="151" t="e">
        <f>#REF!</f>
        <v>#REF!</v>
      </c>
      <c r="C402" s="35" t="str">
        <f>'Приложение № 2 2017'!C364</f>
        <v>"</v>
      </c>
      <c r="D402" s="36"/>
      <c r="E402" s="13"/>
      <c r="F402" s="53"/>
      <c r="G402" s="13"/>
      <c r="H402" s="13"/>
      <c r="I402" s="31" t="e">
        <f>#REF!</f>
        <v>#REF!</v>
      </c>
      <c r="J402" s="31" t="e">
        <f>#REF!</f>
        <v>#REF!</v>
      </c>
      <c r="K402" s="14" t="e">
        <f t="shared" si="63"/>
        <v>#REF!</v>
      </c>
      <c r="L402" s="157">
        <v>330</v>
      </c>
      <c r="M402" s="122" t="e">
        <f t="shared" si="66"/>
        <v>#REF!</v>
      </c>
      <c r="N402" s="228"/>
    </row>
    <row r="403" spans="1:14" s="23" customFormat="1" x14ac:dyDescent="0.3">
      <c r="A403" s="120" t="e">
        <f>#REF!</f>
        <v>#REF!</v>
      </c>
      <c r="B403" s="151" t="e">
        <f>#REF!</f>
        <v>#REF!</v>
      </c>
      <c r="C403" s="35" t="str">
        <f>'Приложение № 2 2017'!C365</f>
        <v>"</v>
      </c>
      <c r="D403" s="36"/>
      <c r="E403" s="13"/>
      <c r="F403" s="53"/>
      <c r="G403" s="13"/>
      <c r="H403" s="13"/>
      <c r="I403" s="31" t="e">
        <f>#REF!</f>
        <v>#REF!</v>
      </c>
      <c r="J403" s="31" t="e">
        <f>#REF!</f>
        <v>#REF!</v>
      </c>
      <c r="K403" s="14" t="e">
        <f t="shared" si="63"/>
        <v>#REF!</v>
      </c>
      <c r="L403" s="157">
        <v>190</v>
      </c>
      <c r="M403" s="122" t="e">
        <f t="shared" si="66"/>
        <v>#REF!</v>
      </c>
      <c r="N403" s="228"/>
    </row>
    <row r="404" spans="1:14" s="23" customFormat="1" x14ac:dyDescent="0.3">
      <c r="A404" s="120" t="e">
        <f>#REF!</f>
        <v>#REF!</v>
      </c>
      <c r="B404" s="151" t="e">
        <f>#REF!</f>
        <v>#REF!</v>
      </c>
      <c r="C404" s="35" t="str">
        <f>'Приложение № 2 2017'!C366</f>
        <v>"</v>
      </c>
      <c r="D404" s="36"/>
      <c r="E404" s="13"/>
      <c r="F404" s="53"/>
      <c r="G404" s="13"/>
      <c r="H404" s="13"/>
      <c r="I404" s="31" t="e">
        <f>#REF!</f>
        <v>#REF!</v>
      </c>
      <c r="J404" s="31" t="e">
        <f>#REF!</f>
        <v>#REF!</v>
      </c>
      <c r="K404" s="14" t="e">
        <f t="shared" si="63"/>
        <v>#REF!</v>
      </c>
      <c r="L404" s="157">
        <v>210</v>
      </c>
      <c r="M404" s="122" t="e">
        <f t="shared" si="66"/>
        <v>#REF!</v>
      </c>
      <c r="N404" s="228"/>
    </row>
    <row r="405" spans="1:14" s="23" customFormat="1" x14ac:dyDescent="0.3">
      <c r="A405" s="120" t="e">
        <f>#REF!</f>
        <v>#REF!</v>
      </c>
      <c r="B405" s="151" t="e">
        <f>#REF!</f>
        <v>#REF!</v>
      </c>
      <c r="C405" s="35" t="str">
        <f>'Приложение № 2 2017'!C367</f>
        <v>"</v>
      </c>
      <c r="D405" s="36"/>
      <c r="E405" s="13"/>
      <c r="F405" s="53"/>
      <c r="G405" s="13"/>
      <c r="H405" s="13"/>
      <c r="I405" s="31" t="e">
        <f>#REF!</f>
        <v>#REF!</v>
      </c>
      <c r="J405" s="31" t="e">
        <f>#REF!</f>
        <v>#REF!</v>
      </c>
      <c r="K405" s="14" t="e">
        <f t="shared" si="63"/>
        <v>#REF!</v>
      </c>
      <c r="L405" s="157">
        <v>300</v>
      </c>
      <c r="M405" s="122" t="e">
        <f t="shared" si="66"/>
        <v>#REF!</v>
      </c>
      <c r="N405" s="228"/>
    </row>
    <row r="406" spans="1:14" s="23" customFormat="1" x14ac:dyDescent="0.3">
      <c r="A406" s="120" t="e">
        <f>#REF!</f>
        <v>#REF!</v>
      </c>
      <c r="B406" s="151" t="e">
        <f>#REF!</f>
        <v>#REF!</v>
      </c>
      <c r="C406" s="35" t="str">
        <f>'Приложение № 2 2017'!C368</f>
        <v>"</v>
      </c>
      <c r="D406" s="36"/>
      <c r="E406" s="13"/>
      <c r="F406" s="53"/>
      <c r="G406" s="13"/>
      <c r="H406" s="13"/>
      <c r="I406" s="31" t="e">
        <f>#REF!</f>
        <v>#REF!</v>
      </c>
      <c r="J406" s="31" t="e">
        <f>#REF!</f>
        <v>#REF!</v>
      </c>
      <c r="K406" s="14" t="e">
        <f t="shared" si="63"/>
        <v>#REF!</v>
      </c>
      <c r="L406" s="157">
        <v>130</v>
      </c>
      <c r="M406" s="122" t="e">
        <f t="shared" si="66"/>
        <v>#REF!</v>
      </c>
      <c r="N406" s="228"/>
    </row>
    <row r="407" spans="1:14" s="23" customFormat="1" x14ac:dyDescent="0.3">
      <c r="A407" s="120" t="e">
        <f>#REF!</f>
        <v>#REF!</v>
      </c>
      <c r="B407" s="151" t="e">
        <f>#REF!</f>
        <v>#REF!</v>
      </c>
      <c r="C407" s="35" t="str">
        <f>'Приложение № 2 2017'!C369</f>
        <v>"</v>
      </c>
      <c r="D407" s="36"/>
      <c r="E407" s="13"/>
      <c r="F407" s="53"/>
      <c r="G407" s="13"/>
      <c r="H407" s="13"/>
      <c r="I407" s="31" t="e">
        <f>#REF!</f>
        <v>#REF!</v>
      </c>
      <c r="J407" s="31" t="e">
        <f>#REF!</f>
        <v>#REF!</v>
      </c>
      <c r="K407" s="14" t="e">
        <f t="shared" si="63"/>
        <v>#REF!</v>
      </c>
      <c r="L407" s="157">
        <v>140</v>
      </c>
      <c r="M407" s="122" t="e">
        <f t="shared" si="66"/>
        <v>#REF!</v>
      </c>
      <c r="N407" s="228"/>
    </row>
    <row r="408" spans="1:14" s="23" customFormat="1" x14ac:dyDescent="0.3">
      <c r="A408" s="120" t="e">
        <f>#REF!</f>
        <v>#REF!</v>
      </c>
      <c r="B408" s="151" t="e">
        <f>#REF!</f>
        <v>#REF!</v>
      </c>
      <c r="C408" s="35" t="str">
        <f>'Приложение № 2 2017'!C370</f>
        <v>"</v>
      </c>
      <c r="D408" s="36"/>
      <c r="E408" s="13"/>
      <c r="F408" s="53"/>
      <c r="G408" s="13"/>
      <c r="H408" s="13"/>
      <c r="I408" s="31" t="e">
        <f>#REF!</f>
        <v>#REF!</v>
      </c>
      <c r="J408" s="31" t="e">
        <f>#REF!</f>
        <v>#REF!</v>
      </c>
      <c r="K408" s="14" t="e">
        <f t="shared" si="63"/>
        <v>#REF!</v>
      </c>
      <c r="L408" s="157">
        <v>160</v>
      </c>
      <c r="M408" s="122" t="e">
        <f t="shared" si="66"/>
        <v>#REF!</v>
      </c>
      <c r="N408" s="228"/>
    </row>
    <row r="409" spans="1:14" s="23" customFormat="1" x14ac:dyDescent="0.3">
      <c r="A409" s="120" t="e">
        <f>#REF!</f>
        <v>#REF!</v>
      </c>
      <c r="B409" s="151" t="e">
        <f>#REF!</f>
        <v>#REF!</v>
      </c>
      <c r="C409" s="35" t="str">
        <f>'Приложение № 2 2017'!C371</f>
        <v>"</v>
      </c>
      <c r="D409" s="36"/>
      <c r="E409" s="13"/>
      <c r="F409" s="53"/>
      <c r="G409" s="13"/>
      <c r="H409" s="13"/>
      <c r="I409" s="31" t="e">
        <f>#REF!</f>
        <v>#REF!</v>
      </c>
      <c r="J409" s="31" t="e">
        <f>#REF!</f>
        <v>#REF!</v>
      </c>
      <c r="K409" s="14" t="e">
        <f t="shared" si="63"/>
        <v>#REF!</v>
      </c>
      <c r="L409" s="157">
        <v>120</v>
      </c>
      <c r="M409" s="122" t="e">
        <f t="shared" si="66"/>
        <v>#REF!</v>
      </c>
      <c r="N409" s="228"/>
    </row>
    <row r="410" spans="1:14" s="23" customFormat="1" x14ac:dyDescent="0.3">
      <c r="A410" s="120" t="e">
        <f>#REF!</f>
        <v>#REF!</v>
      </c>
      <c r="B410" s="151" t="e">
        <f>#REF!</f>
        <v>#REF!</v>
      </c>
      <c r="C410" s="35" t="str">
        <f>'Приложение № 2 2017'!C372</f>
        <v>"</v>
      </c>
      <c r="D410" s="36"/>
      <c r="E410" s="13"/>
      <c r="F410" s="53"/>
      <c r="G410" s="13"/>
      <c r="H410" s="13"/>
      <c r="I410" s="31" t="e">
        <f>#REF!</f>
        <v>#REF!</v>
      </c>
      <c r="J410" s="31" t="e">
        <f>#REF!</f>
        <v>#REF!</v>
      </c>
      <c r="K410" s="14" t="e">
        <f t="shared" si="63"/>
        <v>#REF!</v>
      </c>
      <c r="L410" s="157">
        <v>130</v>
      </c>
      <c r="M410" s="122" t="e">
        <f t="shared" si="66"/>
        <v>#REF!</v>
      </c>
      <c r="N410" s="228"/>
    </row>
    <row r="411" spans="1:14" s="23" customFormat="1" x14ac:dyDescent="0.3">
      <c r="A411" s="120" t="e">
        <f>#REF!</f>
        <v>#REF!</v>
      </c>
      <c r="B411" s="151" t="e">
        <f>#REF!</f>
        <v>#REF!</v>
      </c>
      <c r="C411" s="35" t="str">
        <f>'Приложение № 2 2017'!C373</f>
        <v>"</v>
      </c>
      <c r="D411" s="36"/>
      <c r="E411" s="13"/>
      <c r="F411" s="53"/>
      <c r="G411" s="13"/>
      <c r="H411" s="13"/>
      <c r="I411" s="31" t="e">
        <f>#REF!</f>
        <v>#REF!</v>
      </c>
      <c r="J411" s="31" t="e">
        <f>#REF!</f>
        <v>#REF!</v>
      </c>
      <c r="K411" s="14" t="e">
        <f t="shared" si="63"/>
        <v>#REF!</v>
      </c>
      <c r="L411" s="157">
        <v>140</v>
      </c>
      <c r="M411" s="122" t="e">
        <f t="shared" si="66"/>
        <v>#REF!</v>
      </c>
      <c r="N411" s="228"/>
    </row>
    <row r="412" spans="1:14" s="23" customFormat="1" x14ac:dyDescent="0.3">
      <c r="A412" s="120" t="e">
        <f>#REF!</f>
        <v>#REF!</v>
      </c>
      <c r="B412" s="151" t="e">
        <f>#REF!</f>
        <v>#REF!</v>
      </c>
      <c r="C412" s="35" t="str">
        <f>'Приложение № 2 2017'!C374</f>
        <v>"</v>
      </c>
      <c r="D412" s="36"/>
      <c r="E412" s="13"/>
      <c r="F412" s="53"/>
      <c r="G412" s="13"/>
      <c r="H412" s="13"/>
      <c r="I412" s="31" t="e">
        <f>#REF!</f>
        <v>#REF!</v>
      </c>
      <c r="J412" s="31" t="e">
        <f>#REF!</f>
        <v>#REF!</v>
      </c>
      <c r="K412" s="14" t="e">
        <f t="shared" si="63"/>
        <v>#REF!</v>
      </c>
      <c r="L412" s="157">
        <v>155</v>
      </c>
      <c r="M412" s="122" t="e">
        <f t="shared" si="66"/>
        <v>#REF!</v>
      </c>
      <c r="N412" s="228"/>
    </row>
    <row r="413" spans="1:14" s="23" customFormat="1" x14ac:dyDescent="0.3">
      <c r="A413" s="120" t="e">
        <f>#REF!</f>
        <v>#REF!</v>
      </c>
      <c r="B413" s="151" t="e">
        <f>#REF!</f>
        <v>#REF!</v>
      </c>
      <c r="C413" s="35" t="str">
        <f>'Приложение № 2 2017'!C375</f>
        <v>"</v>
      </c>
      <c r="D413" s="36"/>
      <c r="E413" s="13"/>
      <c r="F413" s="53"/>
      <c r="G413" s="13"/>
      <c r="H413" s="13"/>
      <c r="I413" s="31" t="e">
        <f>#REF!</f>
        <v>#REF!</v>
      </c>
      <c r="J413" s="31" t="e">
        <f>#REF!</f>
        <v>#REF!</v>
      </c>
      <c r="K413" s="14" t="e">
        <f t="shared" si="63"/>
        <v>#REF!</v>
      </c>
      <c r="L413" s="157">
        <v>160</v>
      </c>
      <c r="M413" s="122" t="e">
        <f t="shared" si="66"/>
        <v>#REF!</v>
      </c>
      <c r="N413" s="228"/>
    </row>
    <row r="414" spans="1:14" s="8" customFormat="1" x14ac:dyDescent="0.3">
      <c r="A414" s="12" t="s">
        <v>919</v>
      </c>
      <c r="B414" s="37" t="str">
        <f>'Приложение № 2 2017'!B384</f>
        <v>Установка дымоотводящего патрубка газовой колонки</v>
      </c>
      <c r="C414" s="41" t="s">
        <v>408</v>
      </c>
      <c r="D414" s="34" t="s">
        <v>386</v>
      </c>
      <c r="E414" s="13">
        <f>$E$15</f>
        <v>65.22</v>
      </c>
      <c r="F414" s="18">
        <v>0.37</v>
      </c>
      <c r="G414" s="13">
        <f>E414*F414</f>
        <v>24.13</v>
      </c>
      <c r="H414" s="13">
        <f>G414*(3.762)</f>
        <v>90.78</v>
      </c>
      <c r="I414" s="13">
        <f t="shared" ref="I414:I434" si="67">K414-J414</f>
        <v>122.88</v>
      </c>
      <c r="J414" s="13">
        <f t="shared" ref="J414:J434" si="68">K414/1.18*0.18</f>
        <v>22.12</v>
      </c>
      <c r="K414" s="14">
        <f t="shared" ref="K414:K434" si="69">MROUND(L414*1.1,5)</f>
        <v>145</v>
      </c>
      <c r="L414" s="21">
        <v>130</v>
      </c>
      <c r="M414" s="122">
        <f t="shared" si="66"/>
        <v>1.1200000000000001</v>
      </c>
      <c r="N414" s="228"/>
    </row>
    <row r="415" spans="1:14" s="23" customFormat="1" ht="41.4" x14ac:dyDescent="0.3">
      <c r="A415" s="12" t="s">
        <v>9</v>
      </c>
      <c r="B415" s="37" t="str">
        <f>'Приложение № 2 2017'!B385</f>
        <v>Установка пластины для крепления дымоотводящего патрубка к дымоходу с установкой дымоотводящего патрубка газовой колонки</v>
      </c>
      <c r="C415" s="35" t="s">
        <v>391</v>
      </c>
      <c r="D415" s="34" t="s">
        <v>386</v>
      </c>
      <c r="E415" s="13">
        <f>$E$15</f>
        <v>65.22</v>
      </c>
      <c r="F415" s="18">
        <v>0.64</v>
      </c>
      <c r="G415" s="13">
        <f>E415*F415</f>
        <v>41.74</v>
      </c>
      <c r="H415" s="13">
        <f>G415*(3.762)</f>
        <v>157.03</v>
      </c>
      <c r="I415" s="13">
        <f t="shared" si="67"/>
        <v>203.39</v>
      </c>
      <c r="J415" s="13">
        <f t="shared" si="68"/>
        <v>36.61</v>
      </c>
      <c r="K415" s="14">
        <f t="shared" si="69"/>
        <v>240</v>
      </c>
      <c r="L415" s="21">
        <v>220</v>
      </c>
      <c r="M415" s="122">
        <f t="shared" si="66"/>
        <v>1.0900000000000001</v>
      </c>
      <c r="N415" s="228"/>
    </row>
    <row r="416" spans="1:14" s="232" customFormat="1" x14ac:dyDescent="0.3">
      <c r="A416" s="240"/>
      <c r="B416" s="248"/>
      <c r="C416" s="242"/>
      <c r="D416" s="34"/>
      <c r="E416" s="13"/>
      <c r="F416" s="18"/>
      <c r="G416" s="13"/>
      <c r="H416" s="13"/>
      <c r="I416" s="243">
        <f t="shared" si="67"/>
        <v>0</v>
      </c>
      <c r="J416" s="243">
        <f t="shared" si="68"/>
        <v>0</v>
      </c>
      <c r="K416" s="244">
        <f t="shared" si="69"/>
        <v>0</v>
      </c>
      <c r="L416" s="238"/>
      <c r="M416" s="239"/>
      <c r="N416" s="228"/>
    </row>
    <row r="417" spans="1:14" s="232" customFormat="1" ht="31.2" x14ac:dyDescent="0.3">
      <c r="A417" s="272">
        <v>249</v>
      </c>
      <c r="B417" s="149" t="s">
        <v>844</v>
      </c>
      <c r="C417" s="100" t="s">
        <v>432</v>
      </c>
      <c r="D417" s="100" t="str">
        <f>'[8]Приложение № 2 '!D397</f>
        <v>"</v>
      </c>
      <c r="E417" s="100" t="e">
        <f>'[8]Приложение № 2 '!E397</f>
        <v>#REF!</v>
      </c>
      <c r="F417" s="100" t="e">
        <f>'[8]Приложение № 2 '!F397</f>
        <v>#REF!</v>
      </c>
      <c r="G417" s="100" t="e">
        <f>'[8]Приложение № 2 '!G397</f>
        <v>#REF!</v>
      </c>
      <c r="H417" s="100" t="e">
        <f>'[8]Приложение № 2 '!H397</f>
        <v>#REF!</v>
      </c>
      <c r="I417" s="243">
        <f t="shared" si="67"/>
        <v>0</v>
      </c>
      <c r="J417" s="243">
        <f t="shared" si="68"/>
        <v>0</v>
      </c>
      <c r="K417" s="244">
        <f t="shared" si="69"/>
        <v>0</v>
      </c>
      <c r="L417" s="238"/>
      <c r="M417" s="239"/>
      <c r="N417" s="228"/>
    </row>
    <row r="418" spans="1:14" s="23" customFormat="1" x14ac:dyDescent="0.3">
      <c r="A418" s="182" t="s">
        <v>840</v>
      </c>
      <c r="B418" s="199" t="s">
        <v>845</v>
      </c>
      <c r="C418" s="100">
        <v>0</v>
      </c>
      <c r="D418" s="100" t="str">
        <f>'[8]Приложение № 2 '!D398</f>
        <v>"</v>
      </c>
      <c r="E418" s="100" t="e">
        <f>'[8]Приложение № 2 '!E398</f>
        <v>#REF!</v>
      </c>
      <c r="F418" s="100" t="e">
        <f>'[8]Приложение № 2 '!F398</f>
        <v>#REF!</v>
      </c>
      <c r="G418" s="100" t="e">
        <f>'[8]Приложение № 2 '!G398</f>
        <v>#REF!</v>
      </c>
      <c r="H418" s="100" t="e">
        <f>'[8]Приложение № 2 '!H398</f>
        <v>#REF!</v>
      </c>
      <c r="I418" s="13">
        <f t="shared" si="67"/>
        <v>110.17</v>
      </c>
      <c r="J418" s="13">
        <f t="shared" si="68"/>
        <v>19.829999999999998</v>
      </c>
      <c r="K418" s="14">
        <f t="shared" si="69"/>
        <v>130</v>
      </c>
      <c r="L418" s="21">
        <v>120</v>
      </c>
      <c r="M418" s="122">
        <f>K418/L418</f>
        <v>1.08</v>
      </c>
      <c r="N418" s="228"/>
    </row>
    <row r="419" spans="1:14" s="232" customFormat="1" x14ac:dyDescent="0.3">
      <c r="A419" s="272"/>
      <c r="B419" s="199" t="s">
        <v>846</v>
      </c>
      <c r="C419" s="100">
        <v>0</v>
      </c>
      <c r="D419" s="100" t="str">
        <f>'[8]Приложение № 2 '!D399</f>
        <v>"</v>
      </c>
      <c r="E419" s="100" t="e">
        <f>'[8]Приложение № 2 '!E399</f>
        <v>#REF!</v>
      </c>
      <c r="F419" s="100" t="e">
        <f>'[8]Приложение № 2 '!F399</f>
        <v>#REF!</v>
      </c>
      <c r="G419" s="100" t="e">
        <f>'[8]Приложение № 2 '!G399</f>
        <v>#REF!</v>
      </c>
      <c r="H419" s="100" t="e">
        <f>'[8]Приложение № 2 '!H399</f>
        <v>#REF!</v>
      </c>
      <c r="I419" s="243">
        <f t="shared" si="67"/>
        <v>0</v>
      </c>
      <c r="J419" s="243">
        <f t="shared" si="68"/>
        <v>0</v>
      </c>
      <c r="K419" s="244">
        <f t="shared" si="69"/>
        <v>0</v>
      </c>
      <c r="L419" s="238"/>
      <c r="M419" s="239"/>
      <c r="N419" s="228"/>
    </row>
    <row r="420" spans="1:14" s="23" customFormat="1" x14ac:dyDescent="0.3">
      <c r="A420" s="182" t="s">
        <v>852</v>
      </c>
      <c r="B420" s="199" t="s">
        <v>847</v>
      </c>
      <c r="C420" s="100">
        <v>0</v>
      </c>
      <c r="D420" s="100" t="str">
        <f>'[8]Приложение № 2 '!D400</f>
        <v>"</v>
      </c>
      <c r="E420" s="100" t="e">
        <f>'[8]Приложение № 2 '!E400</f>
        <v>#REF!</v>
      </c>
      <c r="F420" s="100" t="e">
        <f>'[8]Приложение № 2 '!F400</f>
        <v>#REF!</v>
      </c>
      <c r="G420" s="100" t="e">
        <f>'[8]Приложение № 2 '!G400</f>
        <v>#REF!</v>
      </c>
      <c r="H420" s="100" t="e">
        <f>'[8]Приложение № 2 '!H400</f>
        <v>#REF!</v>
      </c>
      <c r="I420" s="13">
        <f t="shared" si="67"/>
        <v>152.54</v>
      </c>
      <c r="J420" s="13">
        <f t="shared" si="68"/>
        <v>27.46</v>
      </c>
      <c r="K420" s="14">
        <f t="shared" si="69"/>
        <v>180</v>
      </c>
      <c r="L420" s="21">
        <v>165</v>
      </c>
      <c r="M420" s="122">
        <f>K420/L420</f>
        <v>1.0900000000000001</v>
      </c>
      <c r="N420" s="228"/>
    </row>
    <row r="421" spans="1:14" s="232" customFormat="1" ht="31.2" x14ac:dyDescent="0.3">
      <c r="A421" s="277"/>
      <c r="B421" s="149" t="s">
        <v>848</v>
      </c>
      <c r="C421" s="100">
        <v>0</v>
      </c>
      <c r="D421" s="100" t="str">
        <f>'[8]Приложение № 2 '!D401</f>
        <v>"</v>
      </c>
      <c r="E421" s="100" t="e">
        <f>'[8]Приложение № 2 '!E401</f>
        <v>#REF!</v>
      </c>
      <c r="F421" s="100" t="e">
        <f>'[8]Приложение № 2 '!F401</f>
        <v>#REF!</v>
      </c>
      <c r="G421" s="100" t="e">
        <f>'[8]Приложение № 2 '!G401</f>
        <v>#REF!</v>
      </c>
      <c r="H421" s="100" t="e">
        <f>'[8]Приложение № 2 '!H401</f>
        <v>#REF!</v>
      </c>
      <c r="I421" s="243">
        <f t="shared" si="67"/>
        <v>0</v>
      </c>
      <c r="J421" s="243">
        <f t="shared" si="68"/>
        <v>0</v>
      </c>
      <c r="K421" s="244">
        <f t="shared" si="69"/>
        <v>0</v>
      </c>
      <c r="L421" s="238"/>
      <c r="M421" s="239"/>
      <c r="N421" s="228"/>
    </row>
    <row r="422" spans="1:14" s="232" customFormat="1" x14ac:dyDescent="0.3">
      <c r="A422" s="277"/>
      <c r="B422" s="149">
        <v>0</v>
      </c>
      <c r="C422" s="100">
        <v>0</v>
      </c>
      <c r="D422" s="100" t="str">
        <f>'[8]Приложение № 2 '!D402</f>
        <v>"</v>
      </c>
      <c r="E422" s="100" t="e">
        <f>'[8]Приложение № 2 '!E402</f>
        <v>#REF!</v>
      </c>
      <c r="F422" s="100" t="e">
        <f>'[8]Приложение № 2 '!F402</f>
        <v>#REF!</v>
      </c>
      <c r="G422" s="100" t="e">
        <f>'[8]Приложение № 2 '!G402</f>
        <v>#REF!</v>
      </c>
      <c r="H422" s="100" t="e">
        <f>'[8]Приложение № 2 '!H402</f>
        <v>#REF!</v>
      </c>
      <c r="I422" s="243">
        <f t="shared" si="67"/>
        <v>0</v>
      </c>
      <c r="J422" s="243">
        <f t="shared" si="68"/>
        <v>0</v>
      </c>
      <c r="K422" s="244">
        <f t="shared" si="69"/>
        <v>0</v>
      </c>
      <c r="L422" s="227"/>
      <c r="M422" s="239"/>
      <c r="N422" s="228"/>
    </row>
    <row r="423" spans="1:14" ht="15" customHeight="1" x14ac:dyDescent="0.3">
      <c r="A423" s="521" t="s">
        <v>836</v>
      </c>
      <c r="B423" s="513">
        <v>0</v>
      </c>
      <c r="C423" s="247">
        <v>0</v>
      </c>
      <c r="D423" s="184" t="str">
        <f>'[8]Приложение № 2 '!D403</f>
        <v>стояк</v>
      </c>
      <c r="E423" s="196" t="str">
        <f>'[8]Приложение № 2 '!E403</f>
        <v>слесарь 4 р.</v>
      </c>
      <c r="F423" s="196">
        <f>'[8]Приложение № 2 '!F403</f>
        <v>80.73</v>
      </c>
      <c r="G423" s="185">
        <f>'[8]Приложение № 2 '!G403</f>
        <v>0.85</v>
      </c>
      <c r="H423" s="185">
        <f>'[8]Приложение № 2 '!H403</f>
        <v>137.24</v>
      </c>
      <c r="I423" s="243">
        <f t="shared" si="67"/>
        <v>0</v>
      </c>
      <c r="J423" s="243">
        <f t="shared" si="68"/>
        <v>0</v>
      </c>
      <c r="K423" s="244">
        <f t="shared" si="69"/>
        <v>0</v>
      </c>
      <c r="M423" s="239"/>
    </row>
    <row r="424" spans="1:14" s="8" customFormat="1" ht="15" customHeight="1" x14ac:dyDescent="0.3">
      <c r="A424" s="182">
        <v>250</v>
      </c>
      <c r="B424" s="149" t="s">
        <v>837</v>
      </c>
      <c r="C424" s="100" t="s">
        <v>851</v>
      </c>
      <c r="D424" s="100" t="e">
        <f>'[8]Приложение № 2 '!D404</f>
        <v>#REF!</v>
      </c>
      <c r="E424" s="100" t="str">
        <f>'[8]Приложение № 2 '!E404</f>
        <v>слесарь 4 р.</v>
      </c>
      <c r="F424" s="100">
        <f>'[8]Приложение № 2 '!F404</f>
        <v>80.73</v>
      </c>
      <c r="G424" s="100">
        <f>'[8]Приложение № 2 '!G404</f>
        <v>0.85</v>
      </c>
      <c r="H424" s="100" t="e">
        <f>'[8]Приложение № 2 '!H404</f>
        <v>#REF!</v>
      </c>
      <c r="I424" s="13">
        <f t="shared" si="67"/>
        <v>385.59</v>
      </c>
      <c r="J424" s="13">
        <f t="shared" si="68"/>
        <v>69.41</v>
      </c>
      <c r="K424" s="14">
        <f t="shared" si="69"/>
        <v>455</v>
      </c>
      <c r="L424" s="22">
        <v>415</v>
      </c>
      <c r="M424" s="122">
        <f>K424/L424</f>
        <v>1.1000000000000001</v>
      </c>
      <c r="N424" s="228"/>
    </row>
    <row r="425" spans="1:14" x14ac:dyDescent="0.3">
      <c r="A425" s="272"/>
      <c r="B425" s="149">
        <v>0</v>
      </c>
      <c r="C425" s="100">
        <v>0</v>
      </c>
      <c r="D425" s="100" t="e">
        <f>'[8]Приложение № 2 '!D405</f>
        <v>#REF!</v>
      </c>
      <c r="E425" s="100" t="str">
        <f>'[8]Приложение № 2 '!E405</f>
        <v>мастер</v>
      </c>
      <c r="F425" s="100">
        <f>'[8]Приложение № 2 '!F405</f>
        <v>135.63</v>
      </c>
      <c r="G425" s="100">
        <f>'[8]Приложение № 2 '!G405</f>
        <v>0.85</v>
      </c>
      <c r="H425" s="100" t="e">
        <f>'[8]Приложение № 2 '!H405</f>
        <v>#REF!</v>
      </c>
      <c r="I425" s="243">
        <f t="shared" si="67"/>
        <v>0</v>
      </c>
      <c r="J425" s="243">
        <f t="shared" si="68"/>
        <v>0</v>
      </c>
      <c r="K425" s="244">
        <f t="shared" si="69"/>
        <v>0</v>
      </c>
      <c r="M425" s="239"/>
    </row>
    <row r="426" spans="1:14" s="8" customFormat="1" ht="62.4" x14ac:dyDescent="0.3">
      <c r="A426" s="182">
        <v>251</v>
      </c>
      <c r="B426" s="149" t="s">
        <v>849</v>
      </c>
      <c r="C426" s="100" t="s">
        <v>838</v>
      </c>
      <c r="D426" s="100" t="e">
        <f>'[8]Приложение № 2 '!D406</f>
        <v>#REF!</v>
      </c>
      <c r="E426" s="100" t="e">
        <f>'[8]Приложение № 2 '!E406</f>
        <v>#REF!</v>
      </c>
      <c r="F426" s="100" t="e">
        <f>'[8]Приложение № 2 '!F406</f>
        <v>#REF!</v>
      </c>
      <c r="G426" s="100" t="e">
        <f>'[8]Приложение № 2 '!G406</f>
        <v>#REF!</v>
      </c>
      <c r="H426" s="100" t="e">
        <f>'[8]Приложение № 2 '!H406</f>
        <v>#REF!</v>
      </c>
      <c r="I426" s="18">
        <f t="shared" si="67"/>
        <v>847.46</v>
      </c>
      <c r="J426" s="18">
        <f t="shared" si="68"/>
        <v>152.54</v>
      </c>
      <c r="K426" s="30">
        <f t="shared" si="69"/>
        <v>1000</v>
      </c>
      <c r="L426" s="22">
        <v>910</v>
      </c>
      <c r="M426" s="122">
        <f>K426/L426</f>
        <v>1.1000000000000001</v>
      </c>
      <c r="N426" s="228"/>
    </row>
    <row r="427" spans="1:14" x14ac:dyDescent="0.3">
      <c r="A427" s="272"/>
      <c r="B427" s="149">
        <v>0</v>
      </c>
      <c r="C427" s="100">
        <v>0</v>
      </c>
      <c r="D427" s="100" t="str">
        <f>'[8]Приложение № 2 '!D407</f>
        <v>стояк</v>
      </c>
      <c r="E427" s="100" t="str">
        <f>'[8]Приложение № 2 '!E407</f>
        <v>слесарь 4 р.</v>
      </c>
      <c r="F427" s="100">
        <f>'[8]Приложение № 2 '!F407</f>
        <v>80.73</v>
      </c>
      <c r="G427" s="100">
        <f>'[8]Приложение № 2 '!G407</f>
        <v>1.24</v>
      </c>
      <c r="H427" s="100">
        <f>'[8]Приложение № 2 '!H407</f>
        <v>200.21</v>
      </c>
      <c r="I427" s="243">
        <f t="shared" si="67"/>
        <v>0</v>
      </c>
      <c r="J427" s="243">
        <f t="shared" si="68"/>
        <v>0</v>
      </c>
      <c r="K427" s="244">
        <f t="shared" si="69"/>
        <v>0</v>
      </c>
      <c r="M427" s="239"/>
    </row>
    <row r="428" spans="1:14" s="8" customFormat="1" ht="31.2" x14ac:dyDescent="0.3">
      <c r="A428" s="182">
        <v>252</v>
      </c>
      <c r="B428" s="149" t="s">
        <v>850</v>
      </c>
      <c r="C428" s="100" t="s">
        <v>838</v>
      </c>
      <c r="D428" s="100" t="e">
        <f>#REF!</f>
        <v>#REF!</v>
      </c>
      <c r="E428" s="100" t="e">
        <f>#REF!</f>
        <v>#REF!</v>
      </c>
      <c r="F428" s="200" t="e">
        <f>'[8]Приложение № 2 '!F410</f>
        <v>#REF!</v>
      </c>
      <c r="G428" s="200" t="e">
        <f>E428*F428</f>
        <v>#REF!</v>
      </c>
      <c r="H428" s="200" t="e">
        <f>G428*3.762</f>
        <v>#REF!</v>
      </c>
      <c r="I428" s="13">
        <f t="shared" si="67"/>
        <v>495.76</v>
      </c>
      <c r="J428" s="13">
        <f t="shared" si="68"/>
        <v>89.24</v>
      </c>
      <c r="K428" s="14">
        <f t="shared" si="69"/>
        <v>585</v>
      </c>
      <c r="L428" s="22">
        <v>530</v>
      </c>
      <c r="M428" s="122">
        <f>K428/L428</f>
        <v>1.1000000000000001</v>
      </c>
      <c r="N428" s="228"/>
    </row>
    <row r="429" spans="1:14" x14ac:dyDescent="0.3">
      <c r="A429" s="272"/>
      <c r="B429" s="149"/>
      <c r="C429" s="100"/>
      <c r="D429" s="100"/>
      <c r="E429" s="100"/>
      <c r="F429" s="100"/>
      <c r="G429" s="100"/>
      <c r="H429" s="100"/>
      <c r="I429" s="243">
        <f t="shared" si="67"/>
        <v>0</v>
      </c>
      <c r="J429" s="243">
        <f t="shared" si="68"/>
        <v>0</v>
      </c>
      <c r="K429" s="244">
        <f t="shared" si="69"/>
        <v>0</v>
      </c>
      <c r="M429" s="239"/>
    </row>
    <row r="430" spans="1:14" s="8" customFormat="1" ht="62.4" x14ac:dyDescent="0.3">
      <c r="A430" s="182">
        <v>253</v>
      </c>
      <c r="B430" s="149" t="s">
        <v>841</v>
      </c>
      <c r="C430" s="189" t="s">
        <v>838</v>
      </c>
      <c r="D430" s="100"/>
      <c r="E430" s="100"/>
      <c r="F430" s="100"/>
      <c r="G430" s="100"/>
      <c r="H430" s="100"/>
      <c r="I430" s="18">
        <f t="shared" si="67"/>
        <v>1076.27</v>
      </c>
      <c r="J430" s="18">
        <f t="shared" si="68"/>
        <v>193.73</v>
      </c>
      <c r="K430" s="30">
        <f t="shared" si="69"/>
        <v>1270</v>
      </c>
      <c r="L430" s="22">
        <v>1155</v>
      </c>
      <c r="M430" s="122">
        <f>K430/L430</f>
        <v>1.1000000000000001</v>
      </c>
      <c r="N430" s="228"/>
    </row>
    <row r="431" spans="1:14" s="8" customFormat="1" hidden="1" outlineLevel="1" x14ac:dyDescent="0.3">
      <c r="A431" s="182"/>
      <c r="B431" s="149"/>
      <c r="C431" s="100" t="s">
        <v>838</v>
      </c>
      <c r="D431" s="100" t="e">
        <f>'[8]Приложение № 2 '!D413</f>
        <v>#REF!</v>
      </c>
      <c r="E431" s="100" t="e">
        <f>'[8]Приложение № 2 '!E413</f>
        <v>#REF!</v>
      </c>
      <c r="F431" s="100" t="e">
        <f>'[8]Приложение № 2 '!F413</f>
        <v>#REF!</v>
      </c>
      <c r="G431" s="100" t="e">
        <f>'[8]Приложение № 2 '!G413</f>
        <v>#REF!</v>
      </c>
      <c r="H431" s="100" t="e">
        <f>'[8]Приложение № 2 '!H413</f>
        <v>#REF!</v>
      </c>
      <c r="I431" s="13">
        <f t="shared" si="67"/>
        <v>461.86</v>
      </c>
      <c r="J431" s="13">
        <f t="shared" si="68"/>
        <v>83.14</v>
      </c>
      <c r="K431" s="14">
        <f t="shared" si="69"/>
        <v>545</v>
      </c>
      <c r="L431" s="22">
        <v>495</v>
      </c>
      <c r="M431" s="122">
        <f>K431/L431</f>
        <v>1.1000000000000001</v>
      </c>
      <c r="N431" s="228"/>
    </row>
    <row r="432" spans="1:14" s="8" customFormat="1" hidden="1" outlineLevel="1" x14ac:dyDescent="0.3">
      <c r="A432" s="182"/>
      <c r="B432" s="190" t="s">
        <v>842</v>
      </c>
      <c r="C432" s="100"/>
      <c r="D432" s="186" t="e">
        <f>'[8]Приложение № 2 '!D414</f>
        <v>#REF!</v>
      </c>
      <c r="E432" s="186" t="e">
        <f>'[8]Приложение № 2 '!E414</f>
        <v>#REF!</v>
      </c>
      <c r="F432" s="207" t="e">
        <f>'[8]Приложение № 2 '!F414</f>
        <v>#REF!</v>
      </c>
      <c r="G432" s="186" t="e">
        <f>E432*F432</f>
        <v>#REF!</v>
      </c>
      <c r="H432" s="207" t="e">
        <f>G432*3.762</f>
        <v>#REF!</v>
      </c>
      <c r="I432" s="13">
        <f t="shared" si="67"/>
        <v>614.41</v>
      </c>
      <c r="J432" s="13">
        <f t="shared" si="68"/>
        <v>110.59</v>
      </c>
      <c r="K432" s="14">
        <f t="shared" si="69"/>
        <v>725</v>
      </c>
      <c r="L432" s="22">
        <v>660</v>
      </c>
      <c r="M432" s="122">
        <f>K432/L432</f>
        <v>1.1000000000000001</v>
      </c>
      <c r="N432" s="228"/>
    </row>
    <row r="433" spans="1:14" collapsed="1" x14ac:dyDescent="0.3">
      <c r="A433" s="272"/>
      <c r="B433" s="183"/>
      <c r="C433" s="100"/>
      <c r="D433" s="186"/>
      <c r="E433" s="186"/>
      <c r="F433" s="186"/>
      <c r="G433" s="186"/>
      <c r="H433" s="186"/>
      <c r="I433" s="243">
        <f t="shared" si="67"/>
        <v>0</v>
      </c>
      <c r="J433" s="243">
        <f t="shared" si="68"/>
        <v>0</v>
      </c>
      <c r="K433" s="244">
        <f t="shared" si="69"/>
        <v>0</v>
      </c>
      <c r="M433" s="239"/>
    </row>
    <row r="434" spans="1:14" s="8" customFormat="1" ht="47.4" thickBot="1" x14ac:dyDescent="0.35">
      <c r="A434" s="191">
        <v>254</v>
      </c>
      <c r="B434" s="192" t="s">
        <v>843</v>
      </c>
      <c r="C434" s="193" t="s">
        <v>838</v>
      </c>
      <c r="D434" s="194" t="e">
        <f>D431</f>
        <v>#REF!</v>
      </c>
      <c r="E434" s="194" t="e">
        <f>E431</f>
        <v>#REF!</v>
      </c>
      <c r="F434" s="194" t="e">
        <f>F431</f>
        <v>#REF!</v>
      </c>
      <c r="G434" s="208" t="e">
        <f>E434*F434</f>
        <v>#REF!</v>
      </c>
      <c r="H434" s="208" t="e">
        <f>G434*3.762</f>
        <v>#REF!</v>
      </c>
      <c r="I434" s="19">
        <f t="shared" si="67"/>
        <v>461.86</v>
      </c>
      <c r="J434" s="19">
        <f t="shared" si="68"/>
        <v>83.14</v>
      </c>
      <c r="K434" s="20">
        <f t="shared" si="69"/>
        <v>545</v>
      </c>
      <c r="L434" s="22">
        <v>495</v>
      </c>
      <c r="M434" s="122">
        <f>K434/L434</f>
        <v>1.1000000000000001</v>
      </c>
      <c r="N434" s="228"/>
    </row>
    <row r="435" spans="1:14" s="8" customFormat="1" x14ac:dyDescent="0.3">
      <c r="A435" s="25"/>
      <c r="B435" s="364"/>
      <c r="C435" s="365"/>
      <c r="D435" s="112"/>
      <c r="E435" s="112"/>
      <c r="F435" s="112"/>
      <c r="G435" s="368"/>
      <c r="H435" s="368"/>
      <c r="I435" s="21"/>
      <c r="J435" s="21"/>
      <c r="K435" s="21"/>
      <c r="L435" s="22"/>
      <c r="M435" s="122"/>
    </row>
    <row r="436" spans="1:14" x14ac:dyDescent="0.3">
      <c r="A436" s="280"/>
      <c r="B436" s="357" t="s">
        <v>338</v>
      </c>
      <c r="C436" s="213"/>
      <c r="D436" s="5"/>
      <c r="E436" s="5"/>
      <c r="F436" s="5"/>
      <c r="G436" s="5"/>
      <c r="H436" s="5"/>
      <c r="I436" s="238"/>
      <c r="J436" s="238"/>
      <c r="K436" s="227"/>
    </row>
    <row r="437" spans="1:14" x14ac:dyDescent="0.3">
      <c r="B437" s="154" t="s">
        <v>646</v>
      </c>
      <c r="C437" s="213"/>
      <c r="D437" s="5"/>
      <c r="E437" s="5"/>
      <c r="F437" s="5"/>
      <c r="G437" s="5"/>
      <c r="H437" s="5"/>
      <c r="I437" s="238"/>
      <c r="J437" s="238"/>
      <c r="K437" s="227"/>
    </row>
    <row r="438" spans="1:14" x14ac:dyDescent="0.3">
      <c r="B438" s="154" t="s">
        <v>647</v>
      </c>
    </row>
    <row r="439" spans="1:14" x14ac:dyDescent="0.3">
      <c r="B439" s="512" t="s">
        <v>339</v>
      </c>
      <c r="C439" s="512"/>
      <c r="D439" s="512"/>
      <c r="E439" s="512"/>
      <c r="F439" s="512"/>
      <c r="G439" s="512"/>
      <c r="H439" s="512"/>
      <c r="I439" s="512"/>
      <c r="J439" s="512"/>
      <c r="K439" s="512"/>
      <c r="L439" s="512"/>
    </row>
    <row r="440" spans="1:14" x14ac:dyDescent="0.3">
      <c r="B440" s="360"/>
      <c r="C440" s="360"/>
      <c r="D440" s="360"/>
      <c r="E440" s="360"/>
      <c r="F440" s="360"/>
      <c r="G440" s="360"/>
      <c r="H440" s="360"/>
      <c r="I440" s="360"/>
      <c r="J440" s="360"/>
      <c r="K440" s="360"/>
      <c r="L440" s="360"/>
    </row>
    <row r="441" spans="1:14" x14ac:dyDescent="0.3">
      <c r="B441" s="154"/>
    </row>
    <row r="442" spans="1:14" x14ac:dyDescent="0.3">
      <c r="B442" s="281" t="s">
        <v>257</v>
      </c>
      <c r="C442" s="282"/>
      <c r="D442" s="24"/>
      <c r="E442" s="24"/>
      <c r="F442" s="25"/>
      <c r="G442" s="24"/>
      <c r="H442" s="24"/>
    </row>
    <row r="443" spans="1:14" x14ac:dyDescent="0.3">
      <c r="B443" s="283"/>
      <c r="C443" s="211"/>
      <c r="D443" s="24"/>
      <c r="E443" s="24"/>
      <c r="F443" s="25"/>
      <c r="G443" s="24"/>
      <c r="H443" s="24"/>
    </row>
    <row r="444" spans="1:14" x14ac:dyDescent="0.3">
      <c r="B444" s="284" t="s">
        <v>258</v>
      </c>
      <c r="D444" s="24"/>
      <c r="E444" s="24"/>
      <c r="F444" s="25"/>
      <c r="J444" s="210" t="s">
        <v>371</v>
      </c>
    </row>
    <row r="445" spans="1:14" x14ac:dyDescent="0.3">
      <c r="B445" s="284"/>
      <c r="D445" s="24"/>
      <c r="E445" s="24"/>
      <c r="F445" s="25"/>
      <c r="J445" s="210"/>
    </row>
    <row r="446" spans="1:14" x14ac:dyDescent="0.3">
      <c r="B446" s="284"/>
      <c r="D446" s="24"/>
      <c r="E446" s="24"/>
      <c r="F446" s="25"/>
      <c r="J446" s="210"/>
    </row>
    <row r="447" spans="1:14" x14ac:dyDescent="0.3">
      <c r="B447" s="284" t="s">
        <v>259</v>
      </c>
      <c r="D447" s="24"/>
      <c r="E447" s="24"/>
      <c r="F447" s="25"/>
      <c r="J447" s="210" t="s">
        <v>858</v>
      </c>
    </row>
    <row r="452" spans="1:1" x14ac:dyDescent="0.3">
      <c r="A452" s="225" t="s">
        <v>260</v>
      </c>
    </row>
  </sheetData>
  <sheetProtection selectLockedCells="1" selectUnlockedCells="1"/>
  <autoFilter ref="A15:N434"/>
  <mergeCells count="14">
    <mergeCell ref="A13:A14"/>
    <mergeCell ref="A423:B423"/>
    <mergeCell ref="A9:K9"/>
    <mergeCell ref="A11:K11"/>
    <mergeCell ref="A12:K12"/>
    <mergeCell ref="B13:B14"/>
    <mergeCell ref="C13:C14"/>
    <mergeCell ref="D13:D14"/>
    <mergeCell ref="E13:E14"/>
    <mergeCell ref="F13:F14"/>
    <mergeCell ref="G13:G14"/>
    <mergeCell ref="I13:K13"/>
    <mergeCell ref="B439:L439"/>
    <mergeCell ref="H13:H14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scale="93" fitToHeight="0" orientation="portrait" blackAndWhite="1" r:id="rId1"/>
  <headerFooter alignWithMargins="0">
    <oddFooter>&amp;C&amp;"Times New Roman,обычный"Страница &amp;P&amp;R&amp;"Times New Roman,обычный"&amp;A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DW436"/>
  <sheetViews>
    <sheetView showZeros="0" view="pageBreakPreview" topLeftCell="A67" zoomScaleNormal="75" workbookViewId="0">
      <selection activeCell="F401" sqref="F401"/>
    </sheetView>
  </sheetViews>
  <sheetFormatPr defaultColWidth="9.109375" defaultRowHeight="15.6" outlineLevelRow="1" x14ac:dyDescent="0.3"/>
  <cols>
    <col min="1" max="1" width="9.88671875" style="225" customWidth="1"/>
    <col min="2" max="2" width="51.6640625" style="213" customWidth="1"/>
    <col min="3" max="3" width="11.88671875" style="214" customWidth="1"/>
    <col min="4" max="5" width="10.33203125" style="225" customWidth="1"/>
    <col min="6" max="6" width="10.33203125" style="226" customWidth="1"/>
    <col min="7" max="7" width="9.109375" style="228"/>
    <col min="8" max="8" width="10.88671875" style="228" bestFit="1" customWidth="1"/>
    <col min="9" max="9" width="10.33203125" style="228" bestFit="1" customWidth="1"/>
    <col min="10" max="16384" width="9.109375" style="228"/>
  </cols>
  <sheetData>
    <row r="1" spans="1:127" s="210" customFormat="1" x14ac:dyDescent="0.3">
      <c r="A1" s="209"/>
      <c r="C1" s="211"/>
      <c r="F1" s="220" t="s">
        <v>133</v>
      </c>
    </row>
    <row r="2" spans="1:127" s="210" customFormat="1" x14ac:dyDescent="0.3">
      <c r="A2" s="209"/>
      <c r="C2" s="211"/>
    </row>
    <row r="3" spans="1:127" s="210" customFormat="1" hidden="1" outlineLevel="1" x14ac:dyDescent="0.3">
      <c r="A3" s="209"/>
      <c r="C3" s="211"/>
      <c r="F3" s="223" t="s">
        <v>263</v>
      </c>
    </row>
    <row r="4" spans="1:127" s="210" customFormat="1" hidden="1" outlineLevel="1" x14ac:dyDescent="0.3">
      <c r="A4" s="209"/>
      <c r="C4" s="211"/>
      <c r="F4" s="220" t="s">
        <v>264</v>
      </c>
    </row>
    <row r="5" spans="1:127" s="210" customFormat="1" hidden="1" outlineLevel="1" x14ac:dyDescent="0.3">
      <c r="A5" s="209"/>
      <c r="C5" s="211"/>
    </row>
    <row r="6" spans="1:127" s="210" customFormat="1" hidden="1" outlineLevel="1" x14ac:dyDescent="0.3">
      <c r="A6" s="209"/>
      <c r="C6" s="211"/>
      <c r="F6" s="220" t="s">
        <v>265</v>
      </c>
    </row>
    <row r="7" spans="1:127" collapsed="1" x14ac:dyDescent="0.3">
      <c r="A7" s="212"/>
    </row>
    <row r="8" spans="1:127" x14ac:dyDescent="0.3">
      <c r="A8" s="212"/>
    </row>
    <row r="9" spans="1:127" ht="15" customHeight="1" x14ac:dyDescent="0.3">
      <c r="A9" s="510" t="s">
        <v>146</v>
      </c>
      <c r="B9" s="510"/>
      <c r="C9" s="510"/>
      <c r="D9" s="510"/>
      <c r="E9" s="510"/>
      <c r="F9" s="510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</row>
    <row r="10" spans="1:127" x14ac:dyDescent="0.3">
      <c r="A10" s="212"/>
    </row>
    <row r="11" spans="1:127" ht="30" customHeight="1" x14ac:dyDescent="0.3">
      <c r="A11" s="510" t="s">
        <v>331</v>
      </c>
      <c r="B11" s="510"/>
      <c r="C11" s="510"/>
      <c r="D11" s="510"/>
      <c r="E11" s="510"/>
      <c r="F11" s="510"/>
    </row>
    <row r="12" spans="1:127" ht="16.2" thickBot="1" x14ac:dyDescent="0.35">
      <c r="A12" s="538"/>
      <c r="B12" s="538"/>
      <c r="C12" s="538"/>
      <c r="D12" s="538"/>
      <c r="E12" s="538"/>
      <c r="F12" s="538"/>
    </row>
    <row r="13" spans="1:127" s="232" customFormat="1" ht="42" customHeight="1" x14ac:dyDescent="0.3">
      <c r="A13" s="519" t="s">
        <v>233</v>
      </c>
      <c r="B13" s="522" t="s">
        <v>373</v>
      </c>
      <c r="C13" s="524" t="s">
        <v>374</v>
      </c>
      <c r="D13" s="516" t="s">
        <v>665</v>
      </c>
      <c r="E13" s="516"/>
      <c r="F13" s="517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</row>
    <row r="14" spans="1:127" s="232" customFormat="1" x14ac:dyDescent="0.3">
      <c r="A14" s="520"/>
      <c r="B14" s="523"/>
      <c r="C14" s="518"/>
      <c r="D14" s="233" t="s">
        <v>367</v>
      </c>
      <c r="E14" s="233" t="s">
        <v>366</v>
      </c>
      <c r="F14" s="234" t="s">
        <v>368</v>
      </c>
    </row>
    <row r="15" spans="1:127" outlineLevel="1" x14ac:dyDescent="0.3">
      <c r="A15" s="217" t="s">
        <v>385</v>
      </c>
      <c r="B15" s="218" t="s">
        <v>382</v>
      </c>
      <c r="C15" s="219" t="s">
        <v>383</v>
      </c>
      <c r="D15" s="236">
        <v>110.17</v>
      </c>
      <c r="E15" s="236">
        <v>19.829999999999998</v>
      </c>
      <c r="F15" s="237">
        <v>130</v>
      </c>
      <c r="G15" s="307"/>
      <c r="H15" s="239"/>
    </row>
    <row r="16" spans="1:127" outlineLevel="1" x14ac:dyDescent="0.3">
      <c r="A16" s="240"/>
      <c r="B16" s="295"/>
      <c r="C16" s="242"/>
      <c r="D16" s="243"/>
      <c r="E16" s="243"/>
      <c r="F16" s="244">
        <v>0</v>
      </c>
      <c r="G16" s="307"/>
      <c r="H16" s="239"/>
    </row>
    <row r="17" spans="1:8" outlineLevel="1" x14ac:dyDescent="0.3">
      <c r="A17" s="245" t="s">
        <v>387</v>
      </c>
      <c r="B17" s="246"/>
      <c r="C17" s="247"/>
      <c r="D17" s="243">
        <v>0</v>
      </c>
      <c r="E17" s="243">
        <v>0</v>
      </c>
      <c r="F17" s="244">
        <v>0</v>
      </c>
      <c r="G17" s="307"/>
      <c r="H17" s="239"/>
    </row>
    <row r="18" spans="1:8" ht="31.2" outlineLevel="1" x14ac:dyDescent="0.3">
      <c r="A18" s="240" t="s">
        <v>389</v>
      </c>
      <c r="B18" s="248" t="s">
        <v>462</v>
      </c>
      <c r="C18" s="242" t="s">
        <v>463</v>
      </c>
      <c r="D18" s="243">
        <v>309.32</v>
      </c>
      <c r="E18" s="243">
        <v>55.68</v>
      </c>
      <c r="F18" s="244">
        <v>365</v>
      </c>
      <c r="G18" s="307"/>
      <c r="H18" s="239"/>
    </row>
    <row r="19" spans="1:8" outlineLevel="1" x14ac:dyDescent="0.3">
      <c r="A19" s="240" t="s">
        <v>393</v>
      </c>
      <c r="B19" s="248" t="s">
        <v>414</v>
      </c>
      <c r="C19" s="242" t="s">
        <v>391</v>
      </c>
      <c r="D19" s="243">
        <v>194.92</v>
      </c>
      <c r="E19" s="243">
        <v>35.08</v>
      </c>
      <c r="F19" s="244">
        <v>230</v>
      </c>
      <c r="G19" s="307"/>
      <c r="H19" s="239"/>
    </row>
    <row r="20" spans="1:8" outlineLevel="1" x14ac:dyDescent="0.3">
      <c r="A20" s="240" t="s">
        <v>396</v>
      </c>
      <c r="B20" s="248" t="s">
        <v>470</v>
      </c>
      <c r="C20" s="242" t="s">
        <v>440</v>
      </c>
      <c r="D20" s="243">
        <v>80.510000000000005</v>
      </c>
      <c r="E20" s="243">
        <v>14.49</v>
      </c>
      <c r="F20" s="244">
        <v>95</v>
      </c>
      <c r="G20" s="307"/>
      <c r="H20" s="239"/>
    </row>
    <row r="21" spans="1:8" outlineLevel="1" x14ac:dyDescent="0.3">
      <c r="A21" s="240" t="s">
        <v>399</v>
      </c>
      <c r="B21" s="248" t="s">
        <v>471</v>
      </c>
      <c r="C21" s="242" t="s">
        <v>391</v>
      </c>
      <c r="D21" s="243">
        <v>97.46</v>
      </c>
      <c r="E21" s="243">
        <v>17.54</v>
      </c>
      <c r="F21" s="244">
        <v>115</v>
      </c>
      <c r="G21" s="307"/>
      <c r="H21" s="239"/>
    </row>
    <row r="22" spans="1:8" outlineLevel="1" x14ac:dyDescent="0.3">
      <c r="A22" s="240" t="s">
        <v>403</v>
      </c>
      <c r="B22" s="248" t="s">
        <v>416</v>
      </c>
      <c r="C22" s="242" t="s">
        <v>417</v>
      </c>
      <c r="D22" s="243">
        <v>42.37</v>
      </c>
      <c r="E22" s="243">
        <v>7.63</v>
      </c>
      <c r="F22" s="244">
        <v>50</v>
      </c>
      <c r="G22" s="307"/>
      <c r="H22" s="239"/>
    </row>
    <row r="23" spans="1:8" outlineLevel="1" x14ac:dyDescent="0.3">
      <c r="A23" s="240" t="s">
        <v>406</v>
      </c>
      <c r="B23" s="248" t="s">
        <v>472</v>
      </c>
      <c r="C23" s="242" t="s">
        <v>473</v>
      </c>
      <c r="D23" s="243">
        <v>55.08</v>
      </c>
      <c r="E23" s="243">
        <v>9.92</v>
      </c>
      <c r="F23" s="244">
        <v>65</v>
      </c>
      <c r="G23" s="307"/>
      <c r="H23" s="239"/>
    </row>
    <row r="24" spans="1:8" outlineLevel="1" x14ac:dyDescent="0.3">
      <c r="A24" s="240" t="s">
        <v>410</v>
      </c>
      <c r="B24" s="248" t="s">
        <v>418</v>
      </c>
      <c r="C24" s="242" t="s">
        <v>419</v>
      </c>
      <c r="D24" s="243">
        <v>72.03</v>
      </c>
      <c r="E24" s="243">
        <v>12.97</v>
      </c>
      <c r="F24" s="244">
        <v>85</v>
      </c>
      <c r="G24" s="307"/>
      <c r="H24" s="239"/>
    </row>
    <row r="25" spans="1:8" outlineLevel="1" x14ac:dyDescent="0.3">
      <c r="A25" s="240" t="s">
        <v>413</v>
      </c>
      <c r="B25" s="248" t="s">
        <v>421</v>
      </c>
      <c r="C25" s="242" t="s">
        <v>422</v>
      </c>
      <c r="D25" s="243">
        <v>42.37</v>
      </c>
      <c r="E25" s="243">
        <v>7.63</v>
      </c>
      <c r="F25" s="244">
        <v>50</v>
      </c>
      <c r="G25" s="307"/>
      <c r="H25" s="239"/>
    </row>
    <row r="26" spans="1:8" outlineLevel="1" x14ac:dyDescent="0.3">
      <c r="A26" s="240" t="s">
        <v>415</v>
      </c>
      <c r="B26" s="248" t="s">
        <v>474</v>
      </c>
      <c r="C26" s="242" t="s">
        <v>475</v>
      </c>
      <c r="D26" s="243">
        <v>55.08</v>
      </c>
      <c r="E26" s="243">
        <v>9.92</v>
      </c>
      <c r="F26" s="244">
        <v>65</v>
      </c>
      <c r="G26" s="307"/>
      <c r="H26" s="239"/>
    </row>
    <row r="27" spans="1:8" outlineLevel="1" x14ac:dyDescent="0.3">
      <c r="A27" s="240" t="s">
        <v>420</v>
      </c>
      <c r="B27" s="248" t="s">
        <v>425</v>
      </c>
      <c r="C27" s="242" t="s">
        <v>426</v>
      </c>
      <c r="D27" s="243">
        <v>186.44</v>
      </c>
      <c r="E27" s="243">
        <v>33.56</v>
      </c>
      <c r="F27" s="244">
        <v>220</v>
      </c>
      <c r="G27" s="307"/>
      <c r="H27" s="239"/>
    </row>
    <row r="28" spans="1:8" outlineLevel="1" x14ac:dyDescent="0.3">
      <c r="A28" s="240" t="s">
        <v>424</v>
      </c>
      <c r="B28" s="248" t="s">
        <v>429</v>
      </c>
      <c r="C28" s="242" t="s">
        <v>430</v>
      </c>
      <c r="D28" s="243">
        <v>118.64</v>
      </c>
      <c r="E28" s="243">
        <v>21.36</v>
      </c>
      <c r="F28" s="244">
        <v>140</v>
      </c>
      <c r="G28" s="307"/>
      <c r="H28" s="239"/>
    </row>
    <row r="29" spans="1:8" outlineLevel="1" x14ac:dyDescent="0.3">
      <c r="A29" s="240" t="s">
        <v>428</v>
      </c>
      <c r="B29" s="248" t="s">
        <v>390</v>
      </c>
      <c r="C29" s="242" t="s">
        <v>394</v>
      </c>
      <c r="D29" s="243">
        <v>105.93</v>
      </c>
      <c r="E29" s="243">
        <v>19.07</v>
      </c>
      <c r="F29" s="244">
        <v>125</v>
      </c>
      <c r="G29" s="307"/>
      <c r="H29" s="239"/>
    </row>
    <row r="30" spans="1:8" outlineLevel="1" x14ac:dyDescent="0.3">
      <c r="A30" s="240" t="s">
        <v>423</v>
      </c>
      <c r="B30" s="248" t="s">
        <v>345</v>
      </c>
      <c r="C30" s="242" t="s">
        <v>394</v>
      </c>
      <c r="D30" s="243">
        <v>72.03</v>
      </c>
      <c r="E30" s="243">
        <v>12.97</v>
      </c>
      <c r="F30" s="244">
        <v>85</v>
      </c>
      <c r="G30" s="307"/>
      <c r="H30" s="239"/>
    </row>
    <row r="31" spans="1:8" ht="31.2" outlineLevel="1" x14ac:dyDescent="0.3">
      <c r="A31" s="240" t="s">
        <v>234</v>
      </c>
      <c r="B31" s="248" t="s">
        <v>236</v>
      </c>
      <c r="C31" s="242" t="s">
        <v>394</v>
      </c>
      <c r="D31" s="243">
        <v>144.07</v>
      </c>
      <c r="E31" s="243">
        <v>25.93</v>
      </c>
      <c r="F31" s="244">
        <v>170</v>
      </c>
      <c r="G31" s="307"/>
      <c r="H31" s="239"/>
    </row>
    <row r="32" spans="1:8" outlineLevel="1" x14ac:dyDescent="0.3">
      <c r="A32" s="240" t="s">
        <v>427</v>
      </c>
      <c r="B32" s="248" t="s">
        <v>346</v>
      </c>
      <c r="C32" s="242" t="s">
        <v>394</v>
      </c>
      <c r="D32" s="243">
        <v>46.61</v>
      </c>
      <c r="E32" s="243">
        <v>8.39</v>
      </c>
      <c r="F32" s="244">
        <v>55</v>
      </c>
      <c r="G32" s="307"/>
      <c r="H32" s="239"/>
    </row>
    <row r="33" spans="1:8" ht="31.2" outlineLevel="1" x14ac:dyDescent="0.3">
      <c r="A33" s="240" t="s">
        <v>235</v>
      </c>
      <c r="B33" s="248" t="s">
        <v>237</v>
      </c>
      <c r="C33" s="242" t="s">
        <v>394</v>
      </c>
      <c r="D33" s="243">
        <v>97.46</v>
      </c>
      <c r="E33" s="243">
        <v>17.54</v>
      </c>
      <c r="F33" s="244">
        <v>115</v>
      </c>
      <c r="G33" s="307"/>
      <c r="H33" s="239"/>
    </row>
    <row r="34" spans="1:8" outlineLevel="1" x14ac:dyDescent="0.3">
      <c r="A34" s="240" t="s">
        <v>438</v>
      </c>
      <c r="B34" s="248" t="s">
        <v>476</v>
      </c>
      <c r="C34" s="242" t="s">
        <v>391</v>
      </c>
      <c r="D34" s="243">
        <v>135.59</v>
      </c>
      <c r="E34" s="243">
        <v>24.41</v>
      </c>
      <c r="F34" s="244">
        <v>160</v>
      </c>
      <c r="G34" s="307"/>
      <c r="H34" s="239"/>
    </row>
    <row r="35" spans="1:8" outlineLevel="1" x14ac:dyDescent="0.3">
      <c r="A35" s="240" t="s">
        <v>442</v>
      </c>
      <c r="B35" s="248" t="s">
        <v>397</v>
      </c>
      <c r="C35" s="242" t="s">
        <v>391</v>
      </c>
      <c r="D35" s="243">
        <v>29.66</v>
      </c>
      <c r="E35" s="243">
        <v>5.34</v>
      </c>
      <c r="F35" s="244">
        <v>35</v>
      </c>
      <c r="G35" s="307"/>
      <c r="H35" s="239"/>
    </row>
    <row r="36" spans="1:8" ht="31.2" outlineLevel="1" x14ac:dyDescent="0.3">
      <c r="A36" s="240" t="s">
        <v>388</v>
      </c>
      <c r="B36" s="248" t="s">
        <v>481</v>
      </c>
      <c r="C36" s="242" t="s">
        <v>391</v>
      </c>
      <c r="D36" s="243">
        <v>190.68</v>
      </c>
      <c r="E36" s="243">
        <v>34.32</v>
      </c>
      <c r="F36" s="244">
        <v>225</v>
      </c>
      <c r="G36" s="307"/>
      <c r="H36" s="239"/>
    </row>
    <row r="37" spans="1:8" ht="31.2" outlineLevel="1" x14ac:dyDescent="0.3">
      <c r="A37" s="240" t="s">
        <v>447</v>
      </c>
      <c r="B37" s="248" t="s">
        <v>484</v>
      </c>
      <c r="C37" s="242" t="s">
        <v>485</v>
      </c>
      <c r="D37" s="243">
        <v>135.59</v>
      </c>
      <c r="E37" s="243">
        <v>24.41</v>
      </c>
      <c r="F37" s="244">
        <v>160</v>
      </c>
      <c r="G37" s="307"/>
      <c r="H37" s="239"/>
    </row>
    <row r="38" spans="1:8" outlineLevel="1" x14ac:dyDescent="0.3">
      <c r="A38" s="240" t="s">
        <v>451</v>
      </c>
      <c r="B38" s="248" t="s">
        <v>400</v>
      </c>
      <c r="C38" s="242" t="s">
        <v>401</v>
      </c>
      <c r="D38" s="243">
        <v>135.59</v>
      </c>
      <c r="E38" s="243">
        <v>24.41</v>
      </c>
      <c r="F38" s="244">
        <v>160</v>
      </c>
      <c r="G38" s="307"/>
      <c r="H38" s="239"/>
    </row>
    <row r="39" spans="1:8" ht="31.2" outlineLevel="1" x14ac:dyDescent="0.3">
      <c r="A39" s="240" t="s">
        <v>431</v>
      </c>
      <c r="B39" s="248" t="s">
        <v>487</v>
      </c>
      <c r="C39" s="242" t="s">
        <v>408</v>
      </c>
      <c r="D39" s="243">
        <v>72.03</v>
      </c>
      <c r="E39" s="243">
        <v>12.97</v>
      </c>
      <c r="F39" s="244">
        <v>85</v>
      </c>
      <c r="G39" s="307"/>
      <c r="H39" s="239"/>
    </row>
    <row r="40" spans="1:8" ht="31.2" outlineLevel="1" x14ac:dyDescent="0.3">
      <c r="A40" s="240" t="s">
        <v>392</v>
      </c>
      <c r="B40" s="248" t="s">
        <v>404</v>
      </c>
      <c r="C40" s="242" t="s">
        <v>391</v>
      </c>
      <c r="D40" s="243">
        <v>135.59</v>
      </c>
      <c r="E40" s="243">
        <v>24.41</v>
      </c>
      <c r="F40" s="244">
        <v>160</v>
      </c>
      <c r="G40" s="307"/>
      <c r="H40" s="239"/>
    </row>
    <row r="41" spans="1:8" outlineLevel="1" x14ac:dyDescent="0.3">
      <c r="A41" s="240" t="s">
        <v>459</v>
      </c>
      <c r="B41" s="248" t="s">
        <v>434</v>
      </c>
      <c r="C41" s="242" t="s">
        <v>417</v>
      </c>
      <c r="D41" s="243">
        <v>80.510000000000005</v>
      </c>
      <c r="E41" s="243">
        <v>14.49</v>
      </c>
      <c r="F41" s="244">
        <v>95</v>
      </c>
      <c r="G41" s="307"/>
      <c r="H41" s="239"/>
    </row>
    <row r="42" spans="1:8" ht="31.2" outlineLevel="1" x14ac:dyDescent="0.3">
      <c r="A42" s="240" t="s">
        <v>461</v>
      </c>
      <c r="B42" s="248" t="s">
        <v>490</v>
      </c>
      <c r="C42" s="242" t="s">
        <v>456</v>
      </c>
      <c r="D42" s="243">
        <v>182.2</v>
      </c>
      <c r="E42" s="243">
        <v>32.799999999999997</v>
      </c>
      <c r="F42" s="244">
        <v>215</v>
      </c>
      <c r="G42" s="307"/>
      <c r="H42" s="239"/>
    </row>
    <row r="43" spans="1:8" outlineLevel="1" x14ac:dyDescent="0.3">
      <c r="A43" s="240" t="s">
        <v>465</v>
      </c>
      <c r="B43" s="248" t="s">
        <v>492</v>
      </c>
      <c r="C43" s="242" t="s">
        <v>493</v>
      </c>
      <c r="D43" s="243">
        <v>46.61</v>
      </c>
      <c r="E43" s="243">
        <v>8.39</v>
      </c>
      <c r="F43" s="244">
        <v>55</v>
      </c>
      <c r="G43" s="307"/>
      <c r="H43" s="239"/>
    </row>
    <row r="44" spans="1:8" outlineLevel="1" x14ac:dyDescent="0.3">
      <c r="A44" s="240" t="s">
        <v>468</v>
      </c>
      <c r="B44" s="248" t="s">
        <v>436</v>
      </c>
      <c r="C44" s="242" t="s">
        <v>408</v>
      </c>
      <c r="D44" s="243">
        <v>135.59</v>
      </c>
      <c r="E44" s="243">
        <v>24.41</v>
      </c>
      <c r="F44" s="244">
        <v>160</v>
      </c>
      <c r="G44" s="307"/>
      <c r="H44" s="239"/>
    </row>
    <row r="45" spans="1:8" outlineLevel="1" x14ac:dyDescent="0.3">
      <c r="A45" s="240" t="s">
        <v>477</v>
      </c>
      <c r="B45" s="248" t="s">
        <v>439</v>
      </c>
      <c r="C45" s="242" t="s">
        <v>440</v>
      </c>
      <c r="D45" s="243">
        <v>182.2</v>
      </c>
      <c r="E45" s="243">
        <v>32.799999999999997</v>
      </c>
      <c r="F45" s="244">
        <v>215</v>
      </c>
      <c r="G45" s="307"/>
      <c r="H45" s="239"/>
    </row>
    <row r="46" spans="1:8" outlineLevel="1" x14ac:dyDescent="0.3">
      <c r="A46" s="240" t="s">
        <v>478</v>
      </c>
      <c r="B46" s="248" t="s">
        <v>495</v>
      </c>
      <c r="C46" s="242" t="s">
        <v>475</v>
      </c>
      <c r="D46" s="243">
        <v>80.510000000000005</v>
      </c>
      <c r="E46" s="243">
        <v>14.49</v>
      </c>
      <c r="F46" s="244">
        <v>95</v>
      </c>
      <c r="G46" s="307"/>
      <c r="H46" s="239"/>
    </row>
    <row r="47" spans="1:8" ht="31.2" outlineLevel="1" x14ac:dyDescent="0.3">
      <c r="A47" s="240" t="s">
        <v>479</v>
      </c>
      <c r="B47" s="248" t="s">
        <v>497</v>
      </c>
      <c r="C47" s="242" t="s">
        <v>432</v>
      </c>
      <c r="D47" s="243">
        <v>135.59</v>
      </c>
      <c r="E47" s="243">
        <v>24.41</v>
      </c>
      <c r="F47" s="244">
        <v>160</v>
      </c>
      <c r="G47" s="307"/>
      <c r="H47" s="239"/>
    </row>
    <row r="48" spans="1:8" ht="31.2" outlineLevel="1" x14ac:dyDescent="0.3">
      <c r="A48" s="240" t="s">
        <v>395</v>
      </c>
      <c r="B48" s="248" t="s">
        <v>500</v>
      </c>
      <c r="C48" s="242" t="s">
        <v>475</v>
      </c>
      <c r="D48" s="243">
        <v>182.2</v>
      </c>
      <c r="E48" s="243">
        <v>32.799999999999997</v>
      </c>
      <c r="F48" s="244">
        <v>215</v>
      </c>
      <c r="G48" s="307"/>
      <c r="H48" s="239"/>
    </row>
    <row r="49" spans="1:8" ht="31.2" outlineLevel="1" x14ac:dyDescent="0.3">
      <c r="A49" s="240" t="s">
        <v>480</v>
      </c>
      <c r="B49" s="241" t="s">
        <v>411</v>
      </c>
      <c r="C49" s="242" t="s">
        <v>412</v>
      </c>
      <c r="D49" s="243">
        <v>42.37</v>
      </c>
      <c r="E49" s="243">
        <v>7.63</v>
      </c>
      <c r="F49" s="244">
        <v>50</v>
      </c>
      <c r="G49" s="307"/>
      <c r="H49" s="239"/>
    </row>
    <row r="50" spans="1:8" outlineLevel="1" x14ac:dyDescent="0.3">
      <c r="A50" s="240" t="s">
        <v>482</v>
      </c>
      <c r="B50" s="241" t="s">
        <v>443</v>
      </c>
      <c r="C50" s="242" t="s">
        <v>391</v>
      </c>
      <c r="D50" s="243">
        <v>29.66</v>
      </c>
      <c r="E50" s="243">
        <v>5.34</v>
      </c>
      <c r="F50" s="244">
        <v>35</v>
      </c>
      <c r="G50" s="307"/>
      <c r="H50" s="239"/>
    </row>
    <row r="51" spans="1:8" ht="31.2" outlineLevel="1" x14ac:dyDescent="0.3">
      <c r="A51" s="240" t="s">
        <v>398</v>
      </c>
      <c r="B51" s="248" t="s">
        <v>445</v>
      </c>
      <c r="C51" s="242" t="s">
        <v>446</v>
      </c>
      <c r="D51" s="243">
        <v>127.12</v>
      </c>
      <c r="E51" s="243">
        <v>22.88</v>
      </c>
      <c r="F51" s="244">
        <v>150</v>
      </c>
      <c r="G51" s="307"/>
      <c r="H51" s="239"/>
    </row>
    <row r="52" spans="1:8" ht="31.2" outlineLevel="1" x14ac:dyDescent="0.3">
      <c r="A52" s="240" t="s">
        <v>486</v>
      </c>
      <c r="B52" s="241" t="s">
        <v>466</v>
      </c>
      <c r="C52" s="242" t="s">
        <v>391</v>
      </c>
      <c r="D52" s="243">
        <v>271.19</v>
      </c>
      <c r="E52" s="243">
        <v>48.81</v>
      </c>
      <c r="F52" s="244">
        <v>320</v>
      </c>
      <c r="G52" s="307"/>
      <c r="H52" s="239"/>
    </row>
    <row r="53" spans="1:8" ht="46.8" outlineLevel="1" x14ac:dyDescent="0.3">
      <c r="A53" s="240" t="s">
        <v>402</v>
      </c>
      <c r="B53" s="248" t="s">
        <v>448</v>
      </c>
      <c r="C53" s="242" t="s">
        <v>449</v>
      </c>
      <c r="D53" s="243">
        <v>262.70999999999998</v>
      </c>
      <c r="E53" s="243">
        <v>47.29</v>
      </c>
      <c r="F53" s="244">
        <v>310</v>
      </c>
      <c r="G53" s="307"/>
      <c r="H53" s="239"/>
    </row>
    <row r="54" spans="1:8" ht="46.8" outlineLevel="1" x14ac:dyDescent="0.3">
      <c r="A54" s="240" t="s">
        <v>433</v>
      </c>
      <c r="B54" s="305" t="s">
        <v>677</v>
      </c>
      <c r="C54" s="242" t="s">
        <v>675</v>
      </c>
      <c r="D54" s="243">
        <v>203.39</v>
      </c>
      <c r="E54" s="243">
        <v>36.61</v>
      </c>
      <c r="F54" s="244">
        <v>240</v>
      </c>
      <c r="G54" s="307"/>
      <c r="H54" s="239"/>
    </row>
    <row r="55" spans="1:8" ht="31.2" outlineLevel="1" x14ac:dyDescent="0.3">
      <c r="A55" s="240" t="s">
        <v>488</v>
      </c>
      <c r="B55" s="241" t="s">
        <v>679</v>
      </c>
      <c r="C55" s="242" t="s">
        <v>680</v>
      </c>
      <c r="D55" s="243">
        <v>12.71</v>
      </c>
      <c r="E55" s="243">
        <v>2.29</v>
      </c>
      <c r="F55" s="244">
        <v>15</v>
      </c>
      <c r="G55" s="307"/>
      <c r="H55" s="239"/>
    </row>
    <row r="56" spans="1:8" ht="46.8" outlineLevel="1" x14ac:dyDescent="0.3">
      <c r="A56" s="240" t="s">
        <v>489</v>
      </c>
      <c r="B56" s="241" t="s">
        <v>469</v>
      </c>
      <c r="C56" s="242"/>
      <c r="D56" s="243">
        <v>0</v>
      </c>
      <c r="E56" s="243">
        <v>0</v>
      </c>
      <c r="F56" s="244">
        <v>0</v>
      </c>
      <c r="G56" s="307"/>
      <c r="H56" s="239"/>
    </row>
    <row r="57" spans="1:8" outlineLevel="1" x14ac:dyDescent="0.3">
      <c r="A57" s="272" t="s">
        <v>168</v>
      </c>
      <c r="B57" s="306" t="s">
        <v>185</v>
      </c>
      <c r="C57" s="242" t="s">
        <v>394</v>
      </c>
      <c r="D57" s="243">
        <v>211.86</v>
      </c>
      <c r="E57" s="243">
        <v>38.14</v>
      </c>
      <c r="F57" s="244">
        <v>250</v>
      </c>
      <c r="G57" s="307"/>
      <c r="H57" s="239"/>
    </row>
    <row r="58" spans="1:8" outlineLevel="1" x14ac:dyDescent="0.3">
      <c r="A58" s="272" t="s">
        <v>169</v>
      </c>
      <c r="B58" s="306" t="s">
        <v>186</v>
      </c>
      <c r="C58" s="242" t="s">
        <v>394</v>
      </c>
      <c r="D58" s="243">
        <v>398.31</v>
      </c>
      <c r="E58" s="243">
        <v>71.69</v>
      </c>
      <c r="F58" s="244">
        <v>470</v>
      </c>
      <c r="G58" s="307"/>
      <c r="H58" s="239"/>
    </row>
    <row r="59" spans="1:8" outlineLevel="1" x14ac:dyDescent="0.3">
      <c r="A59" s="240" t="s">
        <v>491</v>
      </c>
      <c r="B59" s="241" t="s">
        <v>452</v>
      </c>
      <c r="C59" s="242" t="s">
        <v>453</v>
      </c>
      <c r="D59" s="243">
        <v>93.22</v>
      </c>
      <c r="E59" s="243">
        <v>16.78</v>
      </c>
      <c r="F59" s="244">
        <v>110</v>
      </c>
      <c r="G59" s="307"/>
      <c r="H59" s="239"/>
    </row>
    <row r="60" spans="1:8" ht="31.2" outlineLevel="1" x14ac:dyDescent="0.3">
      <c r="A60" s="240" t="s">
        <v>435</v>
      </c>
      <c r="B60" s="241" t="s">
        <v>455</v>
      </c>
      <c r="C60" s="242" t="s">
        <v>456</v>
      </c>
      <c r="D60" s="243">
        <v>105.93</v>
      </c>
      <c r="E60" s="243">
        <v>19.07</v>
      </c>
      <c r="F60" s="244">
        <v>125</v>
      </c>
      <c r="G60" s="307"/>
      <c r="H60" s="239"/>
    </row>
    <row r="61" spans="1:8" outlineLevel="1" x14ac:dyDescent="0.3">
      <c r="A61" s="240" t="s">
        <v>437</v>
      </c>
      <c r="B61" s="273" t="s">
        <v>407</v>
      </c>
      <c r="C61" s="242" t="s">
        <v>408</v>
      </c>
      <c r="D61" s="243">
        <v>46.61</v>
      </c>
      <c r="E61" s="243">
        <v>8.39</v>
      </c>
      <c r="F61" s="244">
        <v>55</v>
      </c>
      <c r="G61" s="307"/>
      <c r="H61" s="239"/>
    </row>
    <row r="62" spans="1:8" outlineLevel="1" x14ac:dyDescent="0.3">
      <c r="A62" s="240" t="s">
        <v>494</v>
      </c>
      <c r="B62" s="273" t="s">
        <v>458</v>
      </c>
      <c r="C62" s="242" t="s">
        <v>446</v>
      </c>
      <c r="D62" s="243">
        <v>38.14</v>
      </c>
      <c r="E62" s="243">
        <v>6.86</v>
      </c>
      <c r="F62" s="244">
        <v>45</v>
      </c>
      <c r="G62" s="307"/>
      <c r="H62" s="239"/>
    </row>
    <row r="63" spans="1:8" outlineLevel="1" x14ac:dyDescent="0.3">
      <c r="A63" s="240" t="s">
        <v>496</v>
      </c>
      <c r="B63" s="273" t="s">
        <v>460</v>
      </c>
      <c r="C63" s="242" t="s">
        <v>408</v>
      </c>
      <c r="D63" s="243">
        <v>38.14</v>
      </c>
      <c r="E63" s="243">
        <v>6.86</v>
      </c>
      <c r="F63" s="244">
        <v>45</v>
      </c>
      <c r="G63" s="307"/>
      <c r="H63" s="239"/>
    </row>
    <row r="64" spans="1:8" outlineLevel="1" x14ac:dyDescent="0.3">
      <c r="A64" s="245" t="s">
        <v>686</v>
      </c>
      <c r="B64" s="246"/>
      <c r="C64" s="247"/>
      <c r="D64" s="243">
        <v>0</v>
      </c>
      <c r="E64" s="243">
        <v>0</v>
      </c>
      <c r="F64" s="244">
        <v>0</v>
      </c>
      <c r="G64" s="307"/>
      <c r="H64" s="239"/>
    </row>
    <row r="65" spans="1:8" ht="46.8" outlineLevel="1" x14ac:dyDescent="0.3">
      <c r="A65" s="240" t="s">
        <v>498</v>
      </c>
      <c r="B65" s="248" t="s">
        <v>755</v>
      </c>
      <c r="C65" s="242" t="s">
        <v>756</v>
      </c>
      <c r="D65" s="243">
        <v>809.32</v>
      </c>
      <c r="E65" s="243">
        <v>145.68</v>
      </c>
      <c r="F65" s="244">
        <v>955</v>
      </c>
      <c r="G65" s="307"/>
      <c r="H65" s="239"/>
    </row>
    <row r="66" spans="1:8" ht="31.2" outlineLevel="1" x14ac:dyDescent="0.3">
      <c r="A66" s="240" t="s">
        <v>269</v>
      </c>
      <c r="B66" s="248" t="s">
        <v>270</v>
      </c>
      <c r="C66" s="242" t="s">
        <v>756</v>
      </c>
      <c r="D66" s="243">
        <v>483.05</v>
      </c>
      <c r="E66" s="243">
        <v>86.95</v>
      </c>
      <c r="F66" s="244">
        <v>570</v>
      </c>
      <c r="G66" s="307"/>
      <c r="H66" s="239"/>
    </row>
    <row r="67" spans="1:8" ht="31.2" outlineLevel="1" x14ac:dyDescent="0.3">
      <c r="A67" s="240" t="s">
        <v>499</v>
      </c>
      <c r="B67" s="248" t="s">
        <v>757</v>
      </c>
      <c r="C67" s="242" t="s">
        <v>391</v>
      </c>
      <c r="D67" s="243">
        <v>326.27</v>
      </c>
      <c r="E67" s="243">
        <v>58.73</v>
      </c>
      <c r="F67" s="244">
        <v>385</v>
      </c>
      <c r="G67" s="307"/>
      <c r="H67" s="239"/>
    </row>
    <row r="68" spans="1:8" outlineLevel="1" x14ac:dyDescent="0.3">
      <c r="A68" s="240" t="s">
        <v>501</v>
      </c>
      <c r="B68" s="248" t="s">
        <v>727</v>
      </c>
      <c r="C68" s="242" t="s">
        <v>440</v>
      </c>
      <c r="D68" s="243">
        <v>135.59</v>
      </c>
      <c r="E68" s="243">
        <v>24.41</v>
      </c>
      <c r="F68" s="244">
        <v>160</v>
      </c>
      <c r="G68" s="307"/>
      <c r="H68" s="239"/>
    </row>
    <row r="69" spans="1:8" outlineLevel="1" x14ac:dyDescent="0.3">
      <c r="A69" s="240" t="s">
        <v>56</v>
      </c>
      <c r="B69" s="248" t="s">
        <v>58</v>
      </c>
      <c r="C69" s="242" t="s">
        <v>440</v>
      </c>
      <c r="D69" s="243">
        <v>72.03</v>
      </c>
      <c r="E69" s="243">
        <v>12.97</v>
      </c>
      <c r="F69" s="244">
        <v>85</v>
      </c>
      <c r="G69" s="307"/>
      <c r="H69" s="239"/>
    </row>
    <row r="70" spans="1:8" outlineLevel="1" x14ac:dyDescent="0.3">
      <c r="A70" s="240" t="s">
        <v>57</v>
      </c>
      <c r="B70" s="248" t="s">
        <v>59</v>
      </c>
      <c r="C70" s="242" t="s">
        <v>440</v>
      </c>
      <c r="D70" s="243">
        <v>72.03</v>
      </c>
      <c r="E70" s="243">
        <v>12.97</v>
      </c>
      <c r="F70" s="244">
        <v>85</v>
      </c>
      <c r="G70" s="307"/>
      <c r="H70" s="239"/>
    </row>
    <row r="71" spans="1:8" outlineLevel="1" x14ac:dyDescent="0.3">
      <c r="A71" s="240" t="s">
        <v>502</v>
      </c>
      <c r="B71" s="248" t="s">
        <v>767</v>
      </c>
      <c r="C71" s="242" t="s">
        <v>394</v>
      </c>
      <c r="D71" s="243">
        <v>296.61</v>
      </c>
      <c r="E71" s="243">
        <v>53.39</v>
      </c>
      <c r="F71" s="244">
        <v>350</v>
      </c>
      <c r="G71" s="307"/>
      <c r="H71" s="239"/>
    </row>
    <row r="72" spans="1:8" outlineLevel="1" x14ac:dyDescent="0.3">
      <c r="A72" s="240" t="s">
        <v>504</v>
      </c>
      <c r="B72" s="248" t="s">
        <v>769</v>
      </c>
      <c r="C72" s="242" t="s">
        <v>394</v>
      </c>
      <c r="D72" s="243">
        <v>105.93</v>
      </c>
      <c r="E72" s="243">
        <v>19.07</v>
      </c>
      <c r="F72" s="244">
        <v>125</v>
      </c>
      <c r="G72" s="307"/>
      <c r="H72" s="239"/>
    </row>
    <row r="73" spans="1:8" outlineLevel="1" x14ac:dyDescent="0.3">
      <c r="A73" s="240" t="s">
        <v>505</v>
      </c>
      <c r="B73" s="248" t="s">
        <v>771</v>
      </c>
      <c r="C73" s="242" t="s">
        <v>394</v>
      </c>
      <c r="D73" s="243">
        <v>190.68</v>
      </c>
      <c r="E73" s="243">
        <v>34.32</v>
      </c>
      <c r="F73" s="244">
        <v>225</v>
      </c>
      <c r="G73" s="307"/>
      <c r="H73" s="239"/>
    </row>
    <row r="74" spans="1:8" outlineLevel="1" x14ac:dyDescent="0.3">
      <c r="A74" s="240" t="s">
        <v>506</v>
      </c>
      <c r="B74" s="248" t="s">
        <v>729</v>
      </c>
      <c r="C74" s="242" t="s">
        <v>394</v>
      </c>
      <c r="D74" s="243">
        <v>88.98</v>
      </c>
      <c r="E74" s="243">
        <v>16.02</v>
      </c>
      <c r="F74" s="244">
        <v>105</v>
      </c>
      <c r="G74" s="307"/>
      <c r="H74" s="239"/>
    </row>
    <row r="75" spans="1:8" outlineLevel="1" x14ac:dyDescent="0.3">
      <c r="A75" s="240" t="s">
        <v>60</v>
      </c>
      <c r="B75" s="248" t="s">
        <v>773</v>
      </c>
      <c r="C75" s="242" t="s">
        <v>394</v>
      </c>
      <c r="D75" s="243">
        <v>42.37</v>
      </c>
      <c r="E75" s="243">
        <v>7.63</v>
      </c>
      <c r="F75" s="244">
        <v>50</v>
      </c>
      <c r="G75" s="307"/>
      <c r="H75" s="239"/>
    </row>
    <row r="76" spans="1:8" outlineLevel="1" x14ac:dyDescent="0.3">
      <c r="A76" s="240" t="s">
        <v>61</v>
      </c>
      <c r="B76" s="248" t="s">
        <v>775</v>
      </c>
      <c r="C76" s="242" t="s">
        <v>394</v>
      </c>
      <c r="D76" s="243">
        <v>42.37</v>
      </c>
      <c r="E76" s="243">
        <v>7.63</v>
      </c>
      <c r="F76" s="244">
        <v>50</v>
      </c>
      <c r="G76" s="307"/>
      <c r="H76" s="239"/>
    </row>
    <row r="77" spans="1:8" ht="31.2" outlineLevel="1" x14ac:dyDescent="0.3">
      <c r="A77" s="240" t="s">
        <v>409</v>
      </c>
      <c r="B77" s="248" t="s">
        <v>303</v>
      </c>
      <c r="C77" s="242" t="s">
        <v>391</v>
      </c>
      <c r="D77" s="243">
        <v>165.25</v>
      </c>
      <c r="E77" s="243">
        <v>29.75</v>
      </c>
      <c r="F77" s="244">
        <v>195</v>
      </c>
      <c r="G77" s="307"/>
      <c r="H77" s="239"/>
    </row>
    <row r="78" spans="1:8" ht="31.2" outlineLevel="1" x14ac:dyDescent="0.3">
      <c r="A78" s="240" t="s">
        <v>441</v>
      </c>
      <c r="B78" s="248" t="s">
        <v>304</v>
      </c>
      <c r="C78" s="242" t="s">
        <v>391</v>
      </c>
      <c r="D78" s="243">
        <v>80.510000000000005</v>
      </c>
      <c r="E78" s="243">
        <v>14.49</v>
      </c>
      <c r="F78" s="244">
        <v>95</v>
      </c>
      <c r="G78" s="307"/>
      <c r="H78" s="239"/>
    </row>
    <row r="79" spans="1:8" ht="31.2" outlineLevel="1" x14ac:dyDescent="0.3">
      <c r="A79" s="240" t="s">
        <v>444</v>
      </c>
      <c r="B79" s="248" t="s">
        <v>313</v>
      </c>
      <c r="C79" s="242" t="s">
        <v>391</v>
      </c>
      <c r="D79" s="243">
        <v>80.510000000000005</v>
      </c>
      <c r="E79" s="243">
        <v>14.49</v>
      </c>
      <c r="F79" s="244">
        <v>95</v>
      </c>
      <c r="G79" s="307"/>
      <c r="H79" s="239"/>
    </row>
    <row r="80" spans="1:8" outlineLevel="1" x14ac:dyDescent="0.3">
      <c r="A80" s="240" t="s">
        <v>464</v>
      </c>
      <c r="B80" s="248" t="s">
        <v>317</v>
      </c>
      <c r="C80" s="242" t="s">
        <v>391</v>
      </c>
      <c r="D80" s="243">
        <v>88.98</v>
      </c>
      <c r="E80" s="243">
        <v>16.02</v>
      </c>
      <c r="F80" s="244">
        <v>105</v>
      </c>
      <c r="G80" s="307"/>
      <c r="H80" s="239"/>
    </row>
    <row r="81" spans="1:8" outlineLevel="1" x14ac:dyDescent="0.3">
      <c r="A81" s="240" t="s">
        <v>320</v>
      </c>
      <c r="B81" s="248" t="s">
        <v>318</v>
      </c>
      <c r="C81" s="242" t="s">
        <v>391</v>
      </c>
      <c r="D81" s="243">
        <v>46.61</v>
      </c>
      <c r="E81" s="243">
        <v>8.39</v>
      </c>
      <c r="F81" s="244">
        <v>55</v>
      </c>
      <c r="G81" s="307"/>
      <c r="H81" s="239"/>
    </row>
    <row r="82" spans="1:8" outlineLevel="1" x14ac:dyDescent="0.3">
      <c r="A82" s="240" t="s">
        <v>321</v>
      </c>
      <c r="B82" s="248" t="s">
        <v>319</v>
      </c>
      <c r="C82" s="242" t="s">
        <v>391</v>
      </c>
      <c r="D82" s="243">
        <v>46.61</v>
      </c>
      <c r="E82" s="243">
        <v>8.39</v>
      </c>
      <c r="F82" s="244">
        <v>55</v>
      </c>
      <c r="G82" s="307"/>
      <c r="H82" s="239"/>
    </row>
    <row r="83" spans="1:8" outlineLevel="1" x14ac:dyDescent="0.3">
      <c r="A83" s="240" t="s">
        <v>676</v>
      </c>
      <c r="B83" s="248" t="s">
        <v>780</v>
      </c>
      <c r="C83" s="242" t="s">
        <v>781</v>
      </c>
      <c r="D83" s="243">
        <v>271.19</v>
      </c>
      <c r="E83" s="243">
        <v>48.81</v>
      </c>
      <c r="F83" s="244">
        <v>320</v>
      </c>
      <c r="G83" s="307"/>
      <c r="H83" s="239"/>
    </row>
    <row r="84" spans="1:8" outlineLevel="1" x14ac:dyDescent="0.3">
      <c r="A84" s="240" t="s">
        <v>678</v>
      </c>
      <c r="B84" s="248" t="s">
        <v>785</v>
      </c>
      <c r="C84" s="242" t="s">
        <v>426</v>
      </c>
      <c r="D84" s="243">
        <v>165.25</v>
      </c>
      <c r="E84" s="243">
        <v>29.75</v>
      </c>
      <c r="F84" s="244">
        <v>195</v>
      </c>
      <c r="G84" s="307"/>
      <c r="H84" s="239"/>
    </row>
    <row r="85" spans="1:8" outlineLevel="1" x14ac:dyDescent="0.3">
      <c r="A85" s="240" t="s">
        <v>467</v>
      </c>
      <c r="B85" s="248" t="s">
        <v>731</v>
      </c>
      <c r="C85" s="242" t="s">
        <v>503</v>
      </c>
      <c r="D85" s="243">
        <v>203.39</v>
      </c>
      <c r="E85" s="243">
        <v>36.61</v>
      </c>
      <c r="F85" s="244">
        <v>240</v>
      </c>
      <c r="G85" s="307"/>
      <c r="H85" s="239"/>
    </row>
    <row r="86" spans="1:8" outlineLevel="1" x14ac:dyDescent="0.3">
      <c r="A86" s="240" t="s">
        <v>681</v>
      </c>
      <c r="B86" s="248" t="s">
        <v>239</v>
      </c>
      <c r="C86" s="242" t="s">
        <v>733</v>
      </c>
      <c r="D86" s="243">
        <v>63.56</v>
      </c>
      <c r="E86" s="243">
        <v>11.44</v>
      </c>
      <c r="F86" s="244">
        <v>75</v>
      </c>
      <c r="G86" s="307"/>
      <c r="H86" s="239"/>
    </row>
    <row r="87" spans="1:8" outlineLevel="1" x14ac:dyDescent="0.3">
      <c r="A87" s="240" t="s">
        <v>682</v>
      </c>
      <c r="B87" s="248" t="s">
        <v>690</v>
      </c>
      <c r="C87" s="242" t="s">
        <v>394</v>
      </c>
      <c r="D87" s="243">
        <v>55.08</v>
      </c>
      <c r="E87" s="243">
        <v>9.92</v>
      </c>
      <c r="F87" s="244">
        <v>65</v>
      </c>
      <c r="G87" s="307"/>
      <c r="H87" s="239"/>
    </row>
    <row r="88" spans="1:8" outlineLevel="1" x14ac:dyDescent="0.3">
      <c r="A88" s="240" t="s">
        <v>683</v>
      </c>
      <c r="B88" s="248" t="s">
        <v>692</v>
      </c>
      <c r="C88" s="242" t="s">
        <v>693</v>
      </c>
      <c r="D88" s="243">
        <v>177.97</v>
      </c>
      <c r="E88" s="243">
        <v>32.03</v>
      </c>
      <c r="F88" s="244">
        <v>210</v>
      </c>
      <c r="G88" s="307"/>
      <c r="H88" s="239"/>
    </row>
    <row r="89" spans="1:8" outlineLevel="1" x14ac:dyDescent="0.3">
      <c r="A89" s="240" t="s">
        <v>450</v>
      </c>
      <c r="B89" s="248" t="s">
        <v>735</v>
      </c>
      <c r="C89" s="242" t="s">
        <v>736</v>
      </c>
      <c r="D89" s="243">
        <v>190.68</v>
      </c>
      <c r="E89" s="243">
        <v>34.32</v>
      </c>
      <c r="F89" s="244">
        <v>225</v>
      </c>
      <c r="G89" s="307"/>
      <c r="H89" s="239"/>
    </row>
    <row r="90" spans="1:8" outlineLevel="1" x14ac:dyDescent="0.3">
      <c r="A90" s="240" t="s">
        <v>454</v>
      </c>
      <c r="B90" s="248" t="s">
        <v>787</v>
      </c>
      <c r="C90" s="242" t="s">
        <v>391</v>
      </c>
      <c r="D90" s="243">
        <v>93.22</v>
      </c>
      <c r="E90" s="243">
        <v>16.78</v>
      </c>
      <c r="F90" s="244">
        <v>110</v>
      </c>
      <c r="G90" s="307"/>
      <c r="H90" s="239"/>
    </row>
    <row r="91" spans="1:8" outlineLevel="1" x14ac:dyDescent="0.3">
      <c r="A91" s="240" t="s">
        <v>684</v>
      </c>
      <c r="B91" s="248" t="s">
        <v>789</v>
      </c>
      <c r="C91" s="242" t="s">
        <v>391</v>
      </c>
      <c r="D91" s="243">
        <v>93.22</v>
      </c>
      <c r="E91" s="243">
        <v>16.78</v>
      </c>
      <c r="F91" s="244">
        <v>110</v>
      </c>
      <c r="G91" s="307"/>
      <c r="H91" s="239"/>
    </row>
    <row r="92" spans="1:8" ht="31.2" outlineLevel="1" x14ac:dyDescent="0.3">
      <c r="A92" s="240" t="s">
        <v>405</v>
      </c>
      <c r="B92" s="248" t="s">
        <v>892</v>
      </c>
      <c r="C92" s="242" t="s">
        <v>394</v>
      </c>
      <c r="D92" s="243">
        <v>542.37</v>
      </c>
      <c r="E92" s="243">
        <v>97.63</v>
      </c>
      <c r="F92" s="244">
        <v>640</v>
      </c>
      <c r="G92" s="307"/>
      <c r="H92" s="239"/>
    </row>
    <row r="93" spans="1:8" ht="31.2" outlineLevel="1" x14ac:dyDescent="0.3">
      <c r="A93" s="240" t="s">
        <v>685</v>
      </c>
      <c r="B93" s="248" t="s">
        <v>893</v>
      </c>
      <c r="C93" s="242" t="s">
        <v>391</v>
      </c>
      <c r="D93" s="243">
        <v>271.19</v>
      </c>
      <c r="E93" s="243">
        <v>48.81</v>
      </c>
      <c r="F93" s="244">
        <v>320</v>
      </c>
      <c r="G93" s="307"/>
      <c r="H93" s="239"/>
    </row>
    <row r="94" spans="1:8" ht="31.2" outlineLevel="1" x14ac:dyDescent="0.3">
      <c r="A94" s="240" t="s">
        <v>457</v>
      </c>
      <c r="B94" s="248" t="s">
        <v>894</v>
      </c>
      <c r="C94" s="242" t="s">
        <v>391</v>
      </c>
      <c r="D94" s="243">
        <v>271.19</v>
      </c>
      <c r="E94" s="243">
        <v>48.81</v>
      </c>
      <c r="F94" s="244">
        <v>320</v>
      </c>
      <c r="G94" s="307"/>
      <c r="H94" s="239"/>
    </row>
    <row r="95" spans="1:8" ht="31.2" outlineLevel="1" x14ac:dyDescent="0.3">
      <c r="A95" s="240" t="s">
        <v>726</v>
      </c>
      <c r="B95" s="248" t="s">
        <v>895</v>
      </c>
      <c r="C95" s="242" t="s">
        <v>795</v>
      </c>
      <c r="D95" s="243">
        <v>326.27</v>
      </c>
      <c r="E95" s="243">
        <v>58.73</v>
      </c>
      <c r="F95" s="244">
        <v>385</v>
      </c>
      <c r="G95" s="307"/>
      <c r="H95" s="239"/>
    </row>
    <row r="96" spans="1:8" ht="31.2" outlineLevel="1" x14ac:dyDescent="0.3">
      <c r="A96" s="240" t="s">
        <v>759</v>
      </c>
      <c r="B96" s="248" t="s">
        <v>896</v>
      </c>
      <c r="C96" s="242" t="s">
        <v>391</v>
      </c>
      <c r="D96" s="243">
        <v>135.59</v>
      </c>
      <c r="E96" s="243">
        <v>24.41</v>
      </c>
      <c r="F96" s="244">
        <v>160</v>
      </c>
      <c r="G96" s="307"/>
      <c r="H96" s="239"/>
    </row>
    <row r="97" spans="1:8" ht="31.2" outlineLevel="1" x14ac:dyDescent="0.3">
      <c r="A97" s="240" t="s">
        <v>761</v>
      </c>
      <c r="B97" s="248" t="s">
        <v>897</v>
      </c>
      <c r="C97" s="242" t="s">
        <v>391</v>
      </c>
      <c r="D97" s="243">
        <v>190.68</v>
      </c>
      <c r="E97" s="243">
        <v>34.32</v>
      </c>
      <c r="F97" s="244">
        <v>225</v>
      </c>
      <c r="G97" s="307"/>
      <c r="H97" s="239"/>
    </row>
    <row r="98" spans="1:8" outlineLevel="1" x14ac:dyDescent="0.3">
      <c r="A98" s="240" t="s">
        <v>763</v>
      </c>
      <c r="B98" s="248" t="s">
        <v>796</v>
      </c>
      <c r="C98" s="242" t="s">
        <v>391</v>
      </c>
      <c r="D98" s="243">
        <v>271.19</v>
      </c>
      <c r="E98" s="243">
        <v>48.81</v>
      </c>
      <c r="F98" s="244">
        <v>320</v>
      </c>
      <c r="G98" s="307"/>
      <c r="H98" s="239"/>
    </row>
    <row r="99" spans="1:8" outlineLevel="1" x14ac:dyDescent="0.3">
      <c r="A99" s="240" t="s">
        <v>765</v>
      </c>
      <c r="B99" s="248" t="s">
        <v>342</v>
      </c>
      <c r="C99" s="242" t="s">
        <v>391</v>
      </c>
      <c r="D99" s="243">
        <v>105.93</v>
      </c>
      <c r="E99" s="243">
        <v>19.07</v>
      </c>
      <c r="F99" s="244">
        <v>125</v>
      </c>
      <c r="G99" s="307"/>
      <c r="H99" s="239"/>
    </row>
    <row r="100" spans="1:8" outlineLevel="1" x14ac:dyDescent="0.3">
      <c r="A100" s="240" t="s">
        <v>768</v>
      </c>
      <c r="B100" s="248" t="s">
        <v>698</v>
      </c>
      <c r="C100" s="242" t="s">
        <v>391</v>
      </c>
      <c r="D100" s="243">
        <v>165.25</v>
      </c>
      <c r="E100" s="243">
        <v>29.75</v>
      </c>
      <c r="F100" s="244">
        <v>195</v>
      </c>
      <c r="G100" s="307"/>
      <c r="H100" s="239"/>
    </row>
    <row r="101" spans="1:8" outlineLevel="1" x14ac:dyDescent="0.3">
      <c r="A101" s="240" t="s">
        <v>770</v>
      </c>
      <c r="B101" s="248" t="s">
        <v>798</v>
      </c>
      <c r="C101" s="242" t="s">
        <v>417</v>
      </c>
      <c r="D101" s="243">
        <v>144.07</v>
      </c>
      <c r="E101" s="243">
        <v>25.93</v>
      </c>
      <c r="F101" s="244">
        <v>170</v>
      </c>
      <c r="G101" s="307"/>
      <c r="H101" s="239"/>
    </row>
    <row r="102" spans="1:8" outlineLevel="1" x14ac:dyDescent="0.3">
      <c r="A102" s="240" t="s">
        <v>728</v>
      </c>
      <c r="B102" s="248" t="s">
        <v>739</v>
      </c>
      <c r="C102" s="242" t="s">
        <v>419</v>
      </c>
      <c r="D102" s="243">
        <v>135.59</v>
      </c>
      <c r="E102" s="243">
        <v>24.41</v>
      </c>
      <c r="F102" s="244">
        <v>160</v>
      </c>
      <c r="G102" s="307"/>
      <c r="H102" s="239"/>
    </row>
    <row r="103" spans="1:8" outlineLevel="1" x14ac:dyDescent="0.3">
      <c r="A103" s="240" t="s">
        <v>772</v>
      </c>
      <c r="B103" s="248" t="s">
        <v>740</v>
      </c>
      <c r="C103" s="242" t="s">
        <v>391</v>
      </c>
      <c r="D103" s="243">
        <v>182.2</v>
      </c>
      <c r="E103" s="243">
        <v>32.799999999999997</v>
      </c>
      <c r="F103" s="244">
        <v>215</v>
      </c>
      <c r="G103" s="307"/>
      <c r="H103" s="239"/>
    </row>
    <row r="104" spans="1:8" outlineLevel="1" x14ac:dyDescent="0.3">
      <c r="A104" s="240" t="s">
        <v>774</v>
      </c>
      <c r="B104" s="248" t="s">
        <v>799</v>
      </c>
      <c r="C104" s="242" t="s">
        <v>391</v>
      </c>
      <c r="D104" s="243">
        <v>135.59</v>
      </c>
      <c r="E104" s="243">
        <v>24.41</v>
      </c>
      <c r="F104" s="244">
        <v>160</v>
      </c>
      <c r="G104" s="307"/>
      <c r="H104" s="239"/>
    </row>
    <row r="105" spans="1:8" outlineLevel="1" x14ac:dyDescent="0.3">
      <c r="A105" s="240" t="s">
        <v>776</v>
      </c>
      <c r="B105" s="248" t="s">
        <v>742</v>
      </c>
      <c r="C105" s="242" t="s">
        <v>743</v>
      </c>
      <c r="D105" s="243">
        <v>139.83000000000001</v>
      </c>
      <c r="E105" s="243">
        <v>25.17</v>
      </c>
      <c r="F105" s="244">
        <v>165</v>
      </c>
      <c r="G105" s="307"/>
      <c r="H105" s="239"/>
    </row>
    <row r="106" spans="1:8" outlineLevel="1" x14ac:dyDescent="0.3">
      <c r="A106" s="240" t="s">
        <v>777</v>
      </c>
      <c r="B106" s="248" t="s">
        <v>744</v>
      </c>
      <c r="C106" s="242" t="s">
        <v>745</v>
      </c>
      <c r="D106" s="243">
        <v>88.98</v>
      </c>
      <c r="E106" s="243">
        <v>16.02</v>
      </c>
      <c r="F106" s="244">
        <v>105</v>
      </c>
      <c r="G106" s="307"/>
      <c r="H106" s="239"/>
    </row>
    <row r="107" spans="1:8" outlineLevel="1" x14ac:dyDescent="0.3">
      <c r="A107" s="240" t="s">
        <v>687</v>
      </c>
      <c r="B107" s="248" t="s">
        <v>800</v>
      </c>
      <c r="C107" s="242" t="s">
        <v>422</v>
      </c>
      <c r="D107" s="243">
        <v>135.59</v>
      </c>
      <c r="E107" s="243">
        <v>24.41</v>
      </c>
      <c r="F107" s="244">
        <v>160</v>
      </c>
      <c r="G107" s="307"/>
      <c r="H107" s="239"/>
    </row>
    <row r="108" spans="1:8" outlineLevel="1" x14ac:dyDescent="0.3">
      <c r="A108" s="240" t="s">
        <v>778</v>
      </c>
      <c r="B108" s="248" t="s">
        <v>701</v>
      </c>
      <c r="C108" s="242" t="s">
        <v>391</v>
      </c>
      <c r="D108" s="243">
        <v>88.98</v>
      </c>
      <c r="E108" s="243">
        <v>16.02</v>
      </c>
      <c r="F108" s="244">
        <v>105</v>
      </c>
      <c r="G108" s="307"/>
      <c r="H108" s="239"/>
    </row>
    <row r="109" spans="1:8" outlineLevel="1" x14ac:dyDescent="0.3">
      <c r="A109" s="240" t="s">
        <v>688</v>
      </c>
      <c r="B109" s="248" t="s">
        <v>746</v>
      </c>
      <c r="C109" s="242" t="s">
        <v>391</v>
      </c>
      <c r="D109" s="243">
        <v>271.19</v>
      </c>
      <c r="E109" s="243">
        <v>48.81</v>
      </c>
      <c r="F109" s="244">
        <v>320</v>
      </c>
      <c r="G109" s="307"/>
      <c r="H109" s="239"/>
    </row>
    <row r="110" spans="1:8" outlineLevel="1" x14ac:dyDescent="0.3">
      <c r="A110" s="240" t="s">
        <v>779</v>
      </c>
      <c r="B110" s="248" t="s">
        <v>703</v>
      </c>
      <c r="C110" s="242" t="s">
        <v>453</v>
      </c>
      <c r="D110" s="243">
        <v>72.03</v>
      </c>
      <c r="E110" s="243">
        <v>12.97</v>
      </c>
      <c r="F110" s="244">
        <v>85</v>
      </c>
      <c r="G110" s="307"/>
      <c r="H110" s="239"/>
    </row>
    <row r="111" spans="1:8" outlineLevel="1" x14ac:dyDescent="0.3">
      <c r="A111" s="240" t="s">
        <v>782</v>
      </c>
      <c r="B111" s="248" t="s">
        <v>803</v>
      </c>
      <c r="C111" s="242" t="s">
        <v>781</v>
      </c>
      <c r="D111" s="243">
        <v>173.73</v>
      </c>
      <c r="E111" s="243">
        <v>31.27</v>
      </c>
      <c r="F111" s="244">
        <v>205</v>
      </c>
      <c r="G111" s="307"/>
      <c r="H111" s="239"/>
    </row>
    <row r="112" spans="1:8" outlineLevel="1" x14ac:dyDescent="0.3">
      <c r="A112" s="240" t="s">
        <v>783</v>
      </c>
      <c r="B112" s="248" t="s">
        <v>261</v>
      </c>
      <c r="C112" s="242" t="s">
        <v>408</v>
      </c>
      <c r="D112" s="243">
        <v>271.19</v>
      </c>
      <c r="E112" s="243">
        <v>48.81</v>
      </c>
      <c r="F112" s="244">
        <v>320</v>
      </c>
      <c r="G112" s="307"/>
      <c r="H112" s="239"/>
    </row>
    <row r="113" spans="1:8" outlineLevel="1" x14ac:dyDescent="0.3">
      <c r="A113" s="240" t="s">
        <v>784</v>
      </c>
      <c r="B113" s="248" t="s">
        <v>749</v>
      </c>
      <c r="C113" s="242" t="s">
        <v>408</v>
      </c>
      <c r="D113" s="243">
        <v>139.83000000000001</v>
      </c>
      <c r="E113" s="243">
        <v>25.17</v>
      </c>
      <c r="F113" s="244">
        <v>165</v>
      </c>
      <c r="G113" s="307"/>
      <c r="H113" s="239"/>
    </row>
    <row r="114" spans="1:8" outlineLevel="1" x14ac:dyDescent="0.3">
      <c r="A114" s="240" t="s">
        <v>730</v>
      </c>
      <c r="B114" s="248" t="s">
        <v>705</v>
      </c>
      <c r="C114" s="242" t="s">
        <v>408</v>
      </c>
      <c r="D114" s="243">
        <v>88.98</v>
      </c>
      <c r="E114" s="243">
        <v>16.02</v>
      </c>
      <c r="F114" s="244">
        <v>105</v>
      </c>
      <c r="G114" s="307"/>
      <c r="H114" s="239"/>
    </row>
    <row r="115" spans="1:8" outlineLevel="1" x14ac:dyDescent="0.3">
      <c r="A115" s="240" t="s">
        <v>732</v>
      </c>
      <c r="B115" s="248" t="s">
        <v>805</v>
      </c>
      <c r="C115" s="242" t="s">
        <v>408</v>
      </c>
      <c r="D115" s="243">
        <v>105.93</v>
      </c>
      <c r="E115" s="243">
        <v>19.07</v>
      </c>
      <c r="F115" s="244">
        <v>125</v>
      </c>
      <c r="G115" s="307"/>
      <c r="H115" s="239"/>
    </row>
    <row r="116" spans="1:8" outlineLevel="1" x14ac:dyDescent="0.3">
      <c r="A116" s="240" t="s">
        <v>689</v>
      </c>
      <c r="B116" s="248" t="s">
        <v>806</v>
      </c>
      <c r="C116" s="242" t="s">
        <v>391</v>
      </c>
      <c r="D116" s="243">
        <v>148.31</v>
      </c>
      <c r="E116" s="243">
        <v>26.69</v>
      </c>
      <c r="F116" s="244">
        <v>175</v>
      </c>
      <c r="G116" s="307"/>
      <c r="H116" s="239"/>
    </row>
    <row r="117" spans="1:8" ht="31.2" outlineLevel="1" x14ac:dyDescent="0.3">
      <c r="A117" s="240" t="s">
        <v>691</v>
      </c>
      <c r="B117" s="248" t="s">
        <v>808</v>
      </c>
      <c r="C117" s="242" t="s">
        <v>391</v>
      </c>
      <c r="D117" s="243">
        <v>203.39</v>
      </c>
      <c r="E117" s="243">
        <v>36.61</v>
      </c>
      <c r="F117" s="244">
        <v>240</v>
      </c>
      <c r="G117" s="307"/>
      <c r="H117" s="239"/>
    </row>
    <row r="118" spans="1:8" outlineLevel="1" x14ac:dyDescent="0.3">
      <c r="A118" s="240" t="s">
        <v>734</v>
      </c>
      <c r="B118" s="248" t="s">
        <v>812</v>
      </c>
      <c r="C118" s="242" t="s">
        <v>440</v>
      </c>
      <c r="D118" s="243">
        <v>216.1</v>
      </c>
      <c r="E118" s="243">
        <v>38.9</v>
      </c>
      <c r="F118" s="244">
        <v>255</v>
      </c>
      <c r="G118" s="307"/>
      <c r="H118" s="239"/>
    </row>
    <row r="119" spans="1:8" ht="31.2" outlineLevel="1" x14ac:dyDescent="0.3">
      <c r="A119" s="240" t="s">
        <v>786</v>
      </c>
      <c r="B119" s="248" t="s">
        <v>302</v>
      </c>
      <c r="C119" s="35" t="s">
        <v>394</v>
      </c>
      <c r="D119" s="243">
        <v>135.59</v>
      </c>
      <c r="E119" s="243">
        <v>24.41</v>
      </c>
      <c r="F119" s="244">
        <v>160</v>
      </c>
      <c r="G119" s="307"/>
      <c r="H119" s="239"/>
    </row>
    <row r="120" spans="1:8" outlineLevel="1" x14ac:dyDescent="0.3">
      <c r="A120" s="240" t="s">
        <v>788</v>
      </c>
      <c r="B120" s="248" t="s">
        <v>816</v>
      </c>
      <c r="C120" s="242" t="s">
        <v>391</v>
      </c>
      <c r="D120" s="243">
        <v>72.03</v>
      </c>
      <c r="E120" s="243">
        <v>12.97</v>
      </c>
      <c r="F120" s="244">
        <v>85</v>
      </c>
      <c r="G120" s="307"/>
      <c r="H120" s="239"/>
    </row>
    <row r="121" spans="1:8" ht="31.2" outlineLevel="1" x14ac:dyDescent="0.3">
      <c r="A121" s="240" t="s">
        <v>758</v>
      </c>
      <c r="B121" s="248" t="s">
        <v>672</v>
      </c>
      <c r="C121" s="242" t="s">
        <v>391</v>
      </c>
      <c r="D121" s="243">
        <v>110.17</v>
      </c>
      <c r="E121" s="243">
        <v>19.829999999999998</v>
      </c>
      <c r="F121" s="244">
        <v>130</v>
      </c>
      <c r="G121" s="307"/>
      <c r="H121" s="239"/>
    </row>
    <row r="122" spans="1:8" outlineLevel="1" x14ac:dyDescent="0.3">
      <c r="A122" s="240" t="s">
        <v>790</v>
      </c>
      <c r="B122" s="248" t="s">
        <v>819</v>
      </c>
      <c r="C122" s="242" t="s">
        <v>391</v>
      </c>
      <c r="D122" s="243">
        <v>72.03</v>
      </c>
      <c r="E122" s="243">
        <v>12.97</v>
      </c>
      <c r="F122" s="244">
        <v>85</v>
      </c>
      <c r="G122" s="307"/>
      <c r="H122" s="239"/>
    </row>
    <row r="123" spans="1:8" outlineLevel="1" x14ac:dyDescent="0.3">
      <c r="A123" s="240" t="s">
        <v>791</v>
      </c>
      <c r="B123" s="248" t="s">
        <v>673</v>
      </c>
      <c r="C123" s="242" t="s">
        <v>391</v>
      </c>
      <c r="D123" s="243">
        <v>135.59</v>
      </c>
      <c r="E123" s="243">
        <v>24.41</v>
      </c>
      <c r="F123" s="244">
        <v>160</v>
      </c>
      <c r="G123" s="307"/>
      <c r="H123" s="239"/>
    </row>
    <row r="124" spans="1:8" outlineLevel="1" x14ac:dyDescent="0.3">
      <c r="A124" s="240" t="s">
        <v>737</v>
      </c>
      <c r="B124" s="248" t="s">
        <v>708</v>
      </c>
      <c r="C124" s="242" t="s">
        <v>391</v>
      </c>
      <c r="D124" s="243">
        <v>80.510000000000005</v>
      </c>
      <c r="E124" s="243">
        <v>14.49</v>
      </c>
      <c r="F124" s="244">
        <v>95</v>
      </c>
      <c r="G124" s="307"/>
      <c r="H124" s="239"/>
    </row>
    <row r="125" spans="1:8" ht="31.2" outlineLevel="1" x14ac:dyDescent="0.3">
      <c r="A125" s="240" t="s">
        <v>792</v>
      </c>
      <c r="B125" s="248" t="s">
        <v>821</v>
      </c>
      <c r="C125" s="242" t="s">
        <v>408</v>
      </c>
      <c r="D125" s="243">
        <v>72.03</v>
      </c>
      <c r="E125" s="243">
        <v>12.97</v>
      </c>
      <c r="F125" s="244">
        <v>85</v>
      </c>
      <c r="G125" s="307"/>
      <c r="H125" s="239"/>
    </row>
    <row r="126" spans="1:8" ht="31.2" outlineLevel="1" x14ac:dyDescent="0.3">
      <c r="A126" s="240" t="s">
        <v>793</v>
      </c>
      <c r="B126" s="248" t="s">
        <v>823</v>
      </c>
      <c r="C126" s="242" t="s">
        <v>391</v>
      </c>
      <c r="D126" s="243">
        <v>135.59</v>
      </c>
      <c r="E126" s="243">
        <v>24.41</v>
      </c>
      <c r="F126" s="244">
        <v>160</v>
      </c>
      <c r="G126" s="307"/>
      <c r="H126" s="239"/>
    </row>
    <row r="127" spans="1:8" outlineLevel="1" x14ac:dyDescent="0.3">
      <c r="A127" s="240" t="s">
        <v>794</v>
      </c>
      <c r="B127" s="248" t="s">
        <v>262</v>
      </c>
      <c r="C127" s="242" t="s">
        <v>391</v>
      </c>
      <c r="D127" s="243">
        <v>135.59</v>
      </c>
      <c r="E127" s="243">
        <v>24.41</v>
      </c>
      <c r="F127" s="244">
        <v>160</v>
      </c>
      <c r="G127" s="307"/>
      <c r="H127" s="239"/>
    </row>
    <row r="128" spans="1:8" ht="18" customHeight="1" outlineLevel="1" x14ac:dyDescent="0.3">
      <c r="A128" s="240" t="s">
        <v>694</v>
      </c>
      <c r="B128" s="248" t="s">
        <v>825</v>
      </c>
      <c r="C128" s="242" t="s">
        <v>391</v>
      </c>
      <c r="D128" s="243">
        <v>245.76</v>
      </c>
      <c r="E128" s="243">
        <v>44.24</v>
      </c>
      <c r="F128" s="244">
        <v>290</v>
      </c>
      <c r="G128" s="307"/>
      <c r="H128" s="239"/>
    </row>
    <row r="129" spans="1:9" outlineLevel="1" x14ac:dyDescent="0.3">
      <c r="A129" s="240" t="s">
        <v>696</v>
      </c>
      <c r="B129" s="248" t="s">
        <v>751</v>
      </c>
      <c r="C129" s="242" t="s">
        <v>391</v>
      </c>
      <c r="D129" s="243">
        <v>110.17</v>
      </c>
      <c r="E129" s="243">
        <v>19.829999999999998</v>
      </c>
      <c r="F129" s="244">
        <v>130</v>
      </c>
      <c r="G129" s="307"/>
      <c r="H129" s="239"/>
    </row>
    <row r="130" spans="1:9" ht="31.2" outlineLevel="1" x14ac:dyDescent="0.3">
      <c r="A130" s="240" t="s">
        <v>697</v>
      </c>
      <c r="B130" s="248" t="s">
        <v>347</v>
      </c>
      <c r="C130" s="242" t="s">
        <v>391</v>
      </c>
      <c r="D130" s="243">
        <v>542.37</v>
      </c>
      <c r="E130" s="243">
        <v>97.63</v>
      </c>
      <c r="F130" s="244">
        <v>640</v>
      </c>
      <c r="G130" s="307"/>
      <c r="H130" s="239"/>
    </row>
    <row r="131" spans="1:9" ht="17.25" customHeight="1" outlineLevel="1" x14ac:dyDescent="0.3">
      <c r="A131" s="240" t="s">
        <v>797</v>
      </c>
      <c r="B131" s="248" t="s">
        <v>831</v>
      </c>
      <c r="C131" s="242" t="s">
        <v>391</v>
      </c>
      <c r="D131" s="243">
        <v>271.19</v>
      </c>
      <c r="E131" s="243">
        <v>48.81</v>
      </c>
      <c r="F131" s="244">
        <v>320</v>
      </c>
      <c r="G131" s="307"/>
      <c r="H131" s="239"/>
    </row>
    <row r="132" spans="1:9" ht="17.25" customHeight="1" outlineLevel="1" x14ac:dyDescent="0.3">
      <c r="A132" s="240" t="s">
        <v>738</v>
      </c>
      <c r="B132" s="248" t="s">
        <v>753</v>
      </c>
      <c r="C132" s="242" t="s">
        <v>391</v>
      </c>
      <c r="D132" s="243">
        <v>177.97</v>
      </c>
      <c r="E132" s="243">
        <v>32.03</v>
      </c>
      <c r="F132" s="244">
        <v>210</v>
      </c>
      <c r="G132" s="307"/>
      <c r="H132" s="239"/>
    </row>
    <row r="133" spans="1:9" s="250" customFormat="1" ht="16.2" outlineLevel="1" x14ac:dyDescent="0.35">
      <c r="A133" s="240" t="s">
        <v>699</v>
      </c>
      <c r="B133" s="248" t="s">
        <v>710</v>
      </c>
      <c r="C133" s="249" t="s">
        <v>422</v>
      </c>
      <c r="D133" s="243">
        <v>25.42</v>
      </c>
      <c r="E133" s="243">
        <v>4.58</v>
      </c>
      <c r="F133" s="244">
        <v>30</v>
      </c>
      <c r="G133" s="307"/>
      <c r="H133" s="239"/>
      <c r="I133" s="228"/>
    </row>
    <row r="134" spans="1:9" s="250" customFormat="1" ht="30" customHeight="1" outlineLevel="1" x14ac:dyDescent="0.35">
      <c r="A134" s="240" t="s">
        <v>741</v>
      </c>
      <c r="B134" s="248" t="s">
        <v>712</v>
      </c>
      <c r="C134" s="249" t="s">
        <v>422</v>
      </c>
      <c r="D134" s="243">
        <v>0</v>
      </c>
      <c r="E134" s="243">
        <v>0</v>
      </c>
      <c r="F134" s="244">
        <v>0</v>
      </c>
      <c r="G134" s="307"/>
      <c r="H134" s="239"/>
      <c r="I134" s="228"/>
    </row>
    <row r="135" spans="1:9" s="250" customFormat="1" ht="16.2" outlineLevel="1" x14ac:dyDescent="0.35">
      <c r="A135" s="272" t="s">
        <v>170</v>
      </c>
      <c r="B135" s="306" t="s">
        <v>179</v>
      </c>
      <c r="C135" s="249" t="s">
        <v>391</v>
      </c>
      <c r="D135" s="243">
        <v>42.37</v>
      </c>
      <c r="E135" s="243">
        <v>7.63</v>
      </c>
      <c r="F135" s="244">
        <v>50</v>
      </c>
      <c r="G135" s="307"/>
      <c r="H135" s="239"/>
      <c r="I135" s="228"/>
    </row>
    <row r="136" spans="1:9" s="250" customFormat="1" ht="17.25" customHeight="1" outlineLevel="1" x14ac:dyDescent="0.35">
      <c r="A136" s="272" t="s">
        <v>171</v>
      </c>
      <c r="B136" s="306" t="s">
        <v>180</v>
      </c>
      <c r="C136" s="249" t="s">
        <v>391</v>
      </c>
      <c r="D136" s="243">
        <v>76.27</v>
      </c>
      <c r="E136" s="243">
        <v>13.73</v>
      </c>
      <c r="F136" s="244">
        <v>90</v>
      </c>
      <c r="G136" s="307"/>
      <c r="H136" s="239"/>
      <c r="I136" s="228"/>
    </row>
    <row r="137" spans="1:9" s="250" customFormat="1" ht="31.2" outlineLevel="1" x14ac:dyDescent="0.35">
      <c r="A137" s="240" t="s">
        <v>700</v>
      </c>
      <c r="B137" s="248" t="s">
        <v>714</v>
      </c>
      <c r="C137" s="249" t="s">
        <v>715</v>
      </c>
      <c r="D137" s="243">
        <v>59.32</v>
      </c>
      <c r="E137" s="243">
        <v>10.68</v>
      </c>
      <c r="F137" s="244">
        <v>70</v>
      </c>
      <c r="G137" s="307"/>
      <c r="H137" s="239"/>
      <c r="I137" s="228"/>
    </row>
    <row r="138" spans="1:9" s="250" customFormat="1" ht="17.25" customHeight="1" outlineLevel="1" x14ac:dyDescent="0.35">
      <c r="A138" s="240" t="s">
        <v>702</v>
      </c>
      <c r="B138" s="248" t="s">
        <v>718</v>
      </c>
      <c r="C138" s="249" t="s">
        <v>408</v>
      </c>
      <c r="D138" s="243">
        <v>55.08</v>
      </c>
      <c r="E138" s="243">
        <v>9.92</v>
      </c>
      <c r="F138" s="244">
        <v>65</v>
      </c>
      <c r="G138" s="307"/>
      <c r="H138" s="239"/>
      <c r="I138" s="228"/>
    </row>
    <row r="139" spans="1:9" s="250" customFormat="1" ht="17.25" customHeight="1" outlineLevel="1" x14ac:dyDescent="0.35">
      <c r="A139" s="240" t="s">
        <v>801</v>
      </c>
      <c r="B139" s="248" t="s">
        <v>348</v>
      </c>
      <c r="C139" s="249" t="s">
        <v>408</v>
      </c>
      <c r="D139" s="243"/>
      <c r="E139" s="243"/>
      <c r="F139" s="244">
        <v>0</v>
      </c>
      <c r="G139" s="307"/>
      <c r="H139" s="239"/>
      <c r="I139" s="228"/>
    </row>
    <row r="140" spans="1:9" s="250" customFormat="1" ht="17.25" customHeight="1" outlineLevel="1" x14ac:dyDescent="0.35">
      <c r="A140" s="240" t="s">
        <v>213</v>
      </c>
      <c r="B140" s="306" t="s">
        <v>212</v>
      </c>
      <c r="C140" s="249" t="s">
        <v>391</v>
      </c>
      <c r="D140" s="243">
        <v>131.36000000000001</v>
      </c>
      <c r="E140" s="243">
        <v>23.64</v>
      </c>
      <c r="F140" s="244">
        <v>155</v>
      </c>
      <c r="G140" s="307"/>
      <c r="H140" s="239"/>
      <c r="I140" s="228"/>
    </row>
    <row r="141" spans="1:9" s="250" customFormat="1" ht="17.25" customHeight="1" outlineLevel="1" x14ac:dyDescent="0.35">
      <c r="A141" s="240" t="s">
        <v>214</v>
      </c>
      <c r="B141" s="306" t="s">
        <v>305</v>
      </c>
      <c r="C141" s="249" t="s">
        <v>391</v>
      </c>
      <c r="D141" s="243">
        <v>144.07</v>
      </c>
      <c r="E141" s="243">
        <v>25.93</v>
      </c>
      <c r="F141" s="244">
        <v>170</v>
      </c>
      <c r="G141" s="307"/>
      <c r="H141" s="239"/>
      <c r="I141" s="228"/>
    </row>
    <row r="142" spans="1:9" s="250" customFormat="1" ht="31.2" outlineLevel="1" x14ac:dyDescent="0.35">
      <c r="A142" s="240" t="s">
        <v>802</v>
      </c>
      <c r="B142" s="248" t="s">
        <v>860</v>
      </c>
      <c r="C142" s="249" t="s">
        <v>391</v>
      </c>
      <c r="D142" s="243">
        <v>148.31</v>
      </c>
      <c r="E142" s="243">
        <v>26.69</v>
      </c>
      <c r="F142" s="244">
        <v>175</v>
      </c>
      <c r="G142" s="307"/>
      <c r="H142" s="239"/>
      <c r="I142" s="228"/>
    </row>
    <row r="143" spans="1:9" s="250" customFormat="1" ht="31.2" outlineLevel="1" x14ac:dyDescent="0.35">
      <c r="A143" s="240" t="s">
        <v>747</v>
      </c>
      <c r="B143" s="248" t="s">
        <v>862</v>
      </c>
      <c r="C143" s="249" t="s">
        <v>391</v>
      </c>
      <c r="D143" s="243">
        <v>118.64</v>
      </c>
      <c r="E143" s="243">
        <v>21.36</v>
      </c>
      <c r="F143" s="244">
        <v>140</v>
      </c>
      <c r="G143" s="307"/>
      <c r="H143" s="239"/>
      <c r="I143" s="228"/>
    </row>
    <row r="144" spans="1:9" s="250" customFormat="1" ht="31.2" outlineLevel="1" x14ac:dyDescent="0.35">
      <c r="A144" s="240" t="s">
        <v>748</v>
      </c>
      <c r="B144" s="248" t="s">
        <v>864</v>
      </c>
      <c r="C144" s="249" t="s">
        <v>391</v>
      </c>
      <c r="D144" s="243">
        <v>88.98</v>
      </c>
      <c r="E144" s="243">
        <v>16.02</v>
      </c>
      <c r="F144" s="244">
        <v>105</v>
      </c>
      <c r="G144" s="307"/>
      <c r="H144" s="239"/>
      <c r="I144" s="228"/>
    </row>
    <row r="145" spans="1:9" s="250" customFormat="1" ht="16.2" outlineLevel="1" x14ac:dyDescent="0.35">
      <c r="A145" s="240" t="s">
        <v>704</v>
      </c>
      <c r="B145" s="248" t="s">
        <v>720</v>
      </c>
      <c r="C145" s="249" t="s">
        <v>391</v>
      </c>
      <c r="D145" s="243">
        <v>25.42</v>
      </c>
      <c r="E145" s="243">
        <v>4.58</v>
      </c>
      <c r="F145" s="244">
        <v>30</v>
      </c>
      <c r="G145" s="307"/>
      <c r="H145" s="239"/>
      <c r="I145" s="228"/>
    </row>
    <row r="146" spans="1:9" s="250" customFormat="1" ht="31.2" outlineLevel="1" x14ac:dyDescent="0.35">
      <c r="A146" s="240" t="s">
        <v>804</v>
      </c>
      <c r="B146" s="248" t="s">
        <v>722</v>
      </c>
      <c r="C146" s="249" t="s">
        <v>391</v>
      </c>
      <c r="D146" s="243">
        <v>101.69</v>
      </c>
      <c r="E146" s="243">
        <v>18.309999999999999</v>
      </c>
      <c r="F146" s="244">
        <v>120</v>
      </c>
      <c r="G146" s="307"/>
      <c r="H146" s="239"/>
      <c r="I146" s="228"/>
    </row>
    <row r="147" spans="1:9" s="250" customFormat="1" ht="31.2" outlineLevel="1" x14ac:dyDescent="0.35">
      <c r="A147" s="240" t="s">
        <v>807</v>
      </c>
      <c r="B147" s="248" t="s">
        <v>766</v>
      </c>
      <c r="C147" s="249" t="s">
        <v>391</v>
      </c>
      <c r="D147" s="243">
        <v>360.17</v>
      </c>
      <c r="E147" s="243">
        <v>64.83</v>
      </c>
      <c r="F147" s="244">
        <v>425</v>
      </c>
      <c r="G147" s="307"/>
      <c r="H147" s="239"/>
      <c r="I147" s="228"/>
    </row>
    <row r="148" spans="1:9" ht="46.8" outlineLevel="1" x14ac:dyDescent="0.3">
      <c r="A148" s="240" t="s">
        <v>809</v>
      </c>
      <c r="B148" s="248" t="s">
        <v>725</v>
      </c>
      <c r="C148" s="249" t="s">
        <v>391</v>
      </c>
      <c r="D148" s="243">
        <v>25.42</v>
      </c>
      <c r="E148" s="243">
        <v>4.58</v>
      </c>
      <c r="F148" s="244">
        <v>30</v>
      </c>
      <c r="G148" s="307"/>
      <c r="H148" s="239"/>
    </row>
    <row r="149" spans="1:9" outlineLevel="1" x14ac:dyDescent="0.3">
      <c r="A149" s="240" t="s">
        <v>810</v>
      </c>
      <c r="B149" s="248" t="s">
        <v>866</v>
      </c>
      <c r="C149" s="249" t="s">
        <v>391</v>
      </c>
      <c r="D149" s="243">
        <v>326.27</v>
      </c>
      <c r="E149" s="243">
        <v>58.73</v>
      </c>
      <c r="F149" s="244">
        <v>385</v>
      </c>
      <c r="G149" s="307"/>
      <c r="H149" s="239"/>
    </row>
    <row r="150" spans="1:9" outlineLevel="1" x14ac:dyDescent="0.3">
      <c r="A150" s="240" t="s">
        <v>811</v>
      </c>
      <c r="B150" s="248" t="s">
        <v>867</v>
      </c>
      <c r="C150" s="249" t="s">
        <v>391</v>
      </c>
      <c r="D150" s="243">
        <v>148.31</v>
      </c>
      <c r="E150" s="243">
        <v>26.69</v>
      </c>
      <c r="F150" s="244">
        <v>175</v>
      </c>
      <c r="G150" s="307"/>
      <c r="H150" s="239"/>
    </row>
    <row r="151" spans="1:9" ht="17.25" customHeight="1" outlineLevel="1" x14ac:dyDescent="0.3">
      <c r="A151" s="240" t="s">
        <v>813</v>
      </c>
      <c r="B151" s="248" t="s">
        <v>869</v>
      </c>
      <c r="C151" s="249" t="s">
        <v>870</v>
      </c>
      <c r="D151" s="243">
        <v>105.93</v>
      </c>
      <c r="E151" s="243">
        <v>19.07</v>
      </c>
      <c r="F151" s="244">
        <v>125</v>
      </c>
      <c r="G151" s="307"/>
      <c r="H151" s="239"/>
    </row>
    <row r="152" spans="1:9" ht="40.5" customHeight="1" outlineLevel="1" x14ac:dyDescent="0.3">
      <c r="A152" s="245" t="s">
        <v>163</v>
      </c>
      <c r="B152" s="246"/>
      <c r="C152" s="246"/>
      <c r="D152" s="246"/>
      <c r="E152" s="246"/>
      <c r="F152" s="244">
        <v>0</v>
      </c>
      <c r="G152" s="307"/>
      <c r="H152" s="239"/>
    </row>
    <row r="153" spans="1:9" ht="46.8" outlineLevel="1" x14ac:dyDescent="0.3">
      <c r="A153" s="240" t="s">
        <v>814</v>
      </c>
      <c r="B153" s="248" t="s">
        <v>13</v>
      </c>
      <c r="C153" s="242" t="s">
        <v>14</v>
      </c>
      <c r="D153" s="243">
        <v>1135.5899999999999</v>
      </c>
      <c r="E153" s="243">
        <v>204.41</v>
      </c>
      <c r="F153" s="244">
        <v>1340</v>
      </c>
      <c r="G153" s="307"/>
      <c r="H153" s="239"/>
    </row>
    <row r="154" spans="1:9" ht="17.25" customHeight="1" outlineLevel="1" x14ac:dyDescent="0.3">
      <c r="A154" s="240" t="s">
        <v>815</v>
      </c>
      <c r="B154" s="248" t="s">
        <v>349</v>
      </c>
      <c r="C154" s="242" t="s">
        <v>391</v>
      </c>
      <c r="D154" s="243">
        <v>292.37</v>
      </c>
      <c r="E154" s="243">
        <v>52.63</v>
      </c>
      <c r="F154" s="244">
        <v>345</v>
      </c>
      <c r="G154" s="307"/>
      <c r="H154" s="239"/>
    </row>
    <row r="155" spans="1:9" ht="31.2" outlineLevel="1" x14ac:dyDescent="0.3">
      <c r="A155" s="240" t="s">
        <v>817</v>
      </c>
      <c r="B155" s="248" t="s">
        <v>15</v>
      </c>
      <c r="C155" s="242" t="s">
        <v>440</v>
      </c>
      <c r="D155" s="243">
        <v>262.70999999999998</v>
      </c>
      <c r="E155" s="243">
        <v>47.29</v>
      </c>
      <c r="F155" s="244">
        <v>310</v>
      </c>
      <c r="G155" s="307"/>
      <c r="H155" s="239"/>
    </row>
    <row r="156" spans="1:9" ht="17.25" customHeight="1" outlineLevel="1" x14ac:dyDescent="0.3">
      <c r="A156" s="240" t="s">
        <v>818</v>
      </c>
      <c r="B156" s="248" t="s">
        <v>17</v>
      </c>
      <c r="C156" s="242" t="s">
        <v>391</v>
      </c>
      <c r="D156" s="243">
        <v>758.47</v>
      </c>
      <c r="E156" s="243">
        <v>136.53</v>
      </c>
      <c r="F156" s="244">
        <v>895</v>
      </c>
      <c r="G156" s="307"/>
      <c r="H156" s="239"/>
    </row>
    <row r="157" spans="1:9" ht="31.2" outlineLevel="1" x14ac:dyDescent="0.3">
      <c r="A157" s="240" t="s">
        <v>706</v>
      </c>
      <c r="B157" s="248" t="s">
        <v>19</v>
      </c>
      <c r="C157" s="242" t="s">
        <v>391</v>
      </c>
      <c r="D157" s="243">
        <v>372.88</v>
      </c>
      <c r="E157" s="243">
        <v>67.12</v>
      </c>
      <c r="F157" s="244">
        <v>440</v>
      </c>
      <c r="G157" s="307"/>
      <c r="H157" s="239"/>
    </row>
    <row r="158" spans="1:9" outlineLevel="1" x14ac:dyDescent="0.3">
      <c r="A158" s="240" t="s">
        <v>707</v>
      </c>
      <c r="B158" s="248" t="s">
        <v>21</v>
      </c>
      <c r="C158" s="242" t="s">
        <v>432</v>
      </c>
      <c r="D158" s="243">
        <v>211.86</v>
      </c>
      <c r="E158" s="243">
        <v>38.14</v>
      </c>
      <c r="F158" s="244">
        <v>250</v>
      </c>
      <c r="G158" s="307"/>
      <c r="H158" s="239"/>
    </row>
    <row r="159" spans="1:9" ht="31.2" outlineLevel="1" x14ac:dyDescent="0.3">
      <c r="A159" s="240" t="s">
        <v>820</v>
      </c>
      <c r="B159" s="248" t="s">
        <v>306</v>
      </c>
      <c r="C159" s="242" t="s">
        <v>391</v>
      </c>
      <c r="D159" s="243">
        <v>279.66000000000003</v>
      </c>
      <c r="E159" s="243">
        <v>50.34</v>
      </c>
      <c r="F159" s="244">
        <v>330</v>
      </c>
      <c r="G159" s="307"/>
      <c r="H159" s="239"/>
    </row>
    <row r="160" spans="1:9" ht="35.25" customHeight="1" outlineLevel="1" x14ac:dyDescent="0.3">
      <c r="A160" s="240" t="s">
        <v>822</v>
      </c>
      <c r="B160" s="248" t="s">
        <v>0</v>
      </c>
      <c r="C160" s="242" t="s">
        <v>391</v>
      </c>
      <c r="D160" s="243">
        <v>262.70999999999998</v>
      </c>
      <c r="E160" s="243">
        <v>47.29</v>
      </c>
      <c r="F160" s="244">
        <v>310</v>
      </c>
      <c r="G160" s="307"/>
      <c r="H160" s="239"/>
    </row>
    <row r="161" spans="1:8" outlineLevel="1" x14ac:dyDescent="0.3">
      <c r="A161" s="240" t="s">
        <v>750</v>
      </c>
      <c r="B161" s="248" t="s">
        <v>872</v>
      </c>
      <c r="C161" s="242" t="s">
        <v>453</v>
      </c>
      <c r="D161" s="243">
        <v>0</v>
      </c>
      <c r="E161" s="243">
        <v>0</v>
      </c>
      <c r="F161" s="244">
        <v>0</v>
      </c>
      <c r="G161" s="307"/>
      <c r="H161" s="239"/>
    </row>
    <row r="162" spans="1:8" ht="31.2" outlineLevel="1" x14ac:dyDescent="0.3">
      <c r="A162" s="240" t="s">
        <v>62</v>
      </c>
      <c r="B162" s="248" t="s">
        <v>332</v>
      </c>
      <c r="C162" s="242" t="s">
        <v>391</v>
      </c>
      <c r="D162" s="243">
        <v>93.22</v>
      </c>
      <c r="E162" s="243">
        <v>16.78</v>
      </c>
      <c r="F162" s="244">
        <v>110</v>
      </c>
      <c r="G162" s="307"/>
      <c r="H162" s="239"/>
    </row>
    <row r="163" spans="1:8" ht="31.2" outlineLevel="1" x14ac:dyDescent="0.3">
      <c r="A163" s="240" t="s">
        <v>63</v>
      </c>
      <c r="B163" s="248" t="s">
        <v>333</v>
      </c>
      <c r="C163" s="242" t="s">
        <v>391</v>
      </c>
      <c r="D163" s="243">
        <v>262.70999999999998</v>
      </c>
      <c r="E163" s="243">
        <v>47.29</v>
      </c>
      <c r="F163" s="244">
        <v>310</v>
      </c>
      <c r="G163" s="307"/>
      <c r="H163" s="239"/>
    </row>
    <row r="164" spans="1:8" ht="17.25" customHeight="1" outlineLevel="1" x14ac:dyDescent="0.3">
      <c r="A164" s="240" t="s">
        <v>824</v>
      </c>
      <c r="B164" s="248" t="s">
        <v>23</v>
      </c>
      <c r="C164" s="242" t="s">
        <v>391</v>
      </c>
      <c r="D164" s="243">
        <v>211.86</v>
      </c>
      <c r="E164" s="243">
        <v>38.14</v>
      </c>
      <c r="F164" s="244">
        <v>250</v>
      </c>
      <c r="G164" s="307"/>
      <c r="H164" s="239"/>
    </row>
    <row r="165" spans="1:8" ht="46.8" outlineLevel="1" x14ac:dyDescent="0.3">
      <c r="A165" s="240" t="s">
        <v>826</v>
      </c>
      <c r="B165" s="248" t="s">
        <v>350</v>
      </c>
      <c r="C165" s="242" t="s">
        <v>733</v>
      </c>
      <c r="D165" s="243">
        <v>0</v>
      </c>
      <c r="E165" s="243">
        <v>0</v>
      </c>
      <c r="F165" s="244">
        <v>0</v>
      </c>
      <c r="G165" s="307"/>
      <c r="H165" s="239"/>
    </row>
    <row r="166" spans="1:8" ht="31.2" outlineLevel="1" x14ac:dyDescent="0.3">
      <c r="A166" s="240" t="s">
        <v>351</v>
      </c>
      <c r="B166" s="248" t="s">
        <v>353</v>
      </c>
      <c r="C166" s="242" t="s">
        <v>391</v>
      </c>
      <c r="D166" s="243">
        <v>93.22</v>
      </c>
      <c r="E166" s="243">
        <v>16.78</v>
      </c>
      <c r="F166" s="244">
        <v>110</v>
      </c>
      <c r="G166" s="307"/>
      <c r="H166" s="239"/>
    </row>
    <row r="167" spans="1:8" ht="31.2" outlineLevel="1" x14ac:dyDescent="0.3">
      <c r="A167" s="240" t="s">
        <v>352</v>
      </c>
      <c r="B167" s="248" t="s">
        <v>354</v>
      </c>
      <c r="C167" s="242" t="s">
        <v>391</v>
      </c>
      <c r="D167" s="243">
        <v>351.69</v>
      </c>
      <c r="E167" s="243">
        <v>63.31</v>
      </c>
      <c r="F167" s="244">
        <v>415</v>
      </c>
      <c r="G167" s="307"/>
      <c r="H167" s="239"/>
    </row>
    <row r="168" spans="1:8" ht="31.2" outlineLevel="1" x14ac:dyDescent="0.3">
      <c r="A168" s="240" t="s">
        <v>760</v>
      </c>
      <c r="B168" s="248" t="s">
        <v>307</v>
      </c>
      <c r="C168" s="242" t="s">
        <v>903</v>
      </c>
      <c r="D168" s="243">
        <v>677.97</v>
      </c>
      <c r="E168" s="243">
        <v>122.03</v>
      </c>
      <c r="F168" s="244">
        <v>800</v>
      </c>
      <c r="G168" s="307"/>
      <c r="H168" s="239"/>
    </row>
    <row r="169" spans="1:8" outlineLevel="1" x14ac:dyDescent="0.3">
      <c r="A169" s="240" t="s">
        <v>827</v>
      </c>
      <c r="B169" s="248" t="s">
        <v>905</v>
      </c>
      <c r="C169" s="242" t="s">
        <v>456</v>
      </c>
      <c r="D169" s="243">
        <v>279.66000000000003</v>
      </c>
      <c r="E169" s="243">
        <v>50.34</v>
      </c>
      <c r="F169" s="244">
        <v>330</v>
      </c>
      <c r="G169" s="307"/>
      <c r="H169" s="239"/>
    </row>
    <row r="170" spans="1:8" outlineLevel="1" x14ac:dyDescent="0.3">
      <c r="A170" s="240" t="s">
        <v>828</v>
      </c>
      <c r="B170" s="248" t="s">
        <v>67</v>
      </c>
      <c r="C170" s="242" t="s">
        <v>391</v>
      </c>
      <c r="D170" s="243">
        <v>317.8</v>
      </c>
      <c r="E170" s="243">
        <v>57.2</v>
      </c>
      <c r="F170" s="244">
        <v>375</v>
      </c>
      <c r="G170" s="307"/>
      <c r="H170" s="239"/>
    </row>
    <row r="171" spans="1:8" outlineLevel="1" x14ac:dyDescent="0.3">
      <c r="A171" s="240" t="s">
        <v>829</v>
      </c>
      <c r="B171" s="248" t="s">
        <v>2</v>
      </c>
      <c r="C171" s="242" t="s">
        <v>391</v>
      </c>
      <c r="D171" s="243">
        <v>275.42</v>
      </c>
      <c r="E171" s="243">
        <v>49.58</v>
      </c>
      <c r="F171" s="244">
        <v>325</v>
      </c>
      <c r="G171" s="307"/>
      <c r="H171" s="239"/>
    </row>
    <row r="172" spans="1:8" ht="31.2" outlineLevel="1" x14ac:dyDescent="0.3">
      <c r="A172" s="240" t="s">
        <v>830</v>
      </c>
      <c r="B172" s="248" t="s">
        <v>633</v>
      </c>
      <c r="C172" s="242" t="s">
        <v>503</v>
      </c>
      <c r="D172" s="243">
        <v>389.83</v>
      </c>
      <c r="E172" s="243">
        <v>70.17</v>
      </c>
      <c r="F172" s="244">
        <v>460</v>
      </c>
      <c r="G172" s="307"/>
      <c r="H172" s="239"/>
    </row>
    <row r="173" spans="1:8" outlineLevel="1" x14ac:dyDescent="0.3">
      <c r="A173" s="240" t="s">
        <v>832</v>
      </c>
      <c r="B173" s="248" t="s">
        <v>4</v>
      </c>
      <c r="C173" s="242" t="s">
        <v>391</v>
      </c>
      <c r="D173" s="243">
        <v>177.97</v>
      </c>
      <c r="E173" s="243">
        <v>32.03</v>
      </c>
      <c r="F173" s="244">
        <v>210</v>
      </c>
      <c r="G173" s="307"/>
      <c r="H173" s="239"/>
    </row>
    <row r="174" spans="1:8" outlineLevel="1" x14ac:dyDescent="0.3">
      <c r="A174" s="240" t="s">
        <v>752</v>
      </c>
      <c r="B174" s="248" t="s">
        <v>875</v>
      </c>
      <c r="C174" s="242" t="s">
        <v>715</v>
      </c>
      <c r="D174" s="243">
        <v>88.98</v>
      </c>
      <c r="E174" s="243">
        <v>16.02</v>
      </c>
      <c r="F174" s="244">
        <v>105</v>
      </c>
      <c r="G174" s="307"/>
      <c r="H174" s="239"/>
    </row>
    <row r="175" spans="1:8" outlineLevel="1" x14ac:dyDescent="0.3">
      <c r="A175" s="240" t="s">
        <v>853</v>
      </c>
      <c r="B175" s="248" t="s">
        <v>6</v>
      </c>
      <c r="C175" s="242" t="s">
        <v>394</v>
      </c>
      <c r="D175" s="243">
        <v>135.59</v>
      </c>
      <c r="E175" s="243">
        <v>24.41</v>
      </c>
      <c r="F175" s="244">
        <v>160</v>
      </c>
      <c r="G175" s="307"/>
      <c r="H175" s="239"/>
    </row>
    <row r="176" spans="1:8" outlineLevel="1" x14ac:dyDescent="0.3">
      <c r="A176" s="240" t="s">
        <v>854</v>
      </c>
      <c r="B176" s="248" t="s">
        <v>744</v>
      </c>
      <c r="C176" s="242" t="s">
        <v>745</v>
      </c>
      <c r="D176" s="243">
        <v>88.98</v>
      </c>
      <c r="E176" s="243">
        <v>16.02</v>
      </c>
      <c r="F176" s="244">
        <v>105</v>
      </c>
      <c r="G176" s="307"/>
      <c r="H176" s="239"/>
    </row>
    <row r="177" spans="1:8" outlineLevel="1" x14ac:dyDescent="0.3">
      <c r="A177" s="240" t="s">
        <v>762</v>
      </c>
      <c r="B177" s="248" t="s">
        <v>798</v>
      </c>
      <c r="C177" s="242" t="s">
        <v>417</v>
      </c>
      <c r="D177" s="243">
        <v>177.97</v>
      </c>
      <c r="E177" s="243">
        <v>32.03</v>
      </c>
      <c r="F177" s="244">
        <v>210</v>
      </c>
      <c r="G177" s="307"/>
      <c r="H177" s="239"/>
    </row>
    <row r="178" spans="1:8" outlineLevel="1" x14ac:dyDescent="0.3">
      <c r="A178" s="240" t="s">
        <v>709</v>
      </c>
      <c r="B178" s="248" t="s">
        <v>883</v>
      </c>
      <c r="C178" s="242" t="s">
        <v>419</v>
      </c>
      <c r="D178" s="243">
        <v>88.98</v>
      </c>
      <c r="E178" s="243">
        <v>16.02</v>
      </c>
      <c r="F178" s="244">
        <v>105</v>
      </c>
      <c r="G178" s="307"/>
      <c r="H178" s="239"/>
    </row>
    <row r="179" spans="1:8" ht="18" customHeight="1" outlineLevel="1" x14ac:dyDescent="0.3">
      <c r="A179" s="240" t="s">
        <v>711</v>
      </c>
      <c r="B179" s="248" t="s">
        <v>44</v>
      </c>
      <c r="C179" s="242" t="s">
        <v>674</v>
      </c>
      <c r="D179" s="243">
        <v>360.17</v>
      </c>
      <c r="E179" s="243">
        <v>64.83</v>
      </c>
      <c r="F179" s="244">
        <v>425</v>
      </c>
      <c r="G179" s="307"/>
      <c r="H179" s="239"/>
    </row>
    <row r="180" spans="1:8" ht="18" customHeight="1" outlineLevel="1" x14ac:dyDescent="0.3">
      <c r="A180" s="240" t="s">
        <v>855</v>
      </c>
      <c r="B180" s="248" t="s">
        <v>46</v>
      </c>
      <c r="C180" s="242" t="s">
        <v>47</v>
      </c>
      <c r="D180" s="243">
        <v>381.36</v>
      </c>
      <c r="E180" s="243">
        <v>68.64</v>
      </c>
      <c r="F180" s="244">
        <v>450</v>
      </c>
      <c r="G180" s="307"/>
      <c r="H180" s="239"/>
    </row>
    <row r="181" spans="1:8" ht="31.2" outlineLevel="1" x14ac:dyDescent="0.3">
      <c r="A181" s="240" t="s">
        <v>856</v>
      </c>
      <c r="B181" s="248" t="s">
        <v>308</v>
      </c>
      <c r="C181" s="242" t="s">
        <v>908</v>
      </c>
      <c r="D181" s="243">
        <v>165.25</v>
      </c>
      <c r="E181" s="243">
        <v>29.75</v>
      </c>
      <c r="F181" s="244">
        <v>195</v>
      </c>
      <c r="G181" s="307"/>
      <c r="H181" s="239"/>
    </row>
    <row r="182" spans="1:8" outlineLevel="1" x14ac:dyDescent="0.3">
      <c r="A182" s="240" t="s">
        <v>857</v>
      </c>
      <c r="B182" s="248" t="s">
        <v>8</v>
      </c>
      <c r="C182" s="242" t="s">
        <v>743</v>
      </c>
      <c r="D182" s="243">
        <v>233.05</v>
      </c>
      <c r="E182" s="243">
        <v>41.95</v>
      </c>
      <c r="F182" s="244">
        <v>275</v>
      </c>
      <c r="G182" s="307"/>
      <c r="H182" s="239"/>
    </row>
    <row r="183" spans="1:8" ht="18" customHeight="1" outlineLevel="1" x14ac:dyDescent="0.3">
      <c r="A183" s="240" t="s">
        <v>713</v>
      </c>
      <c r="B183" s="248" t="s">
        <v>910</v>
      </c>
      <c r="C183" s="242" t="s">
        <v>408</v>
      </c>
      <c r="D183" s="243">
        <v>406.78</v>
      </c>
      <c r="E183" s="243">
        <v>73.22</v>
      </c>
      <c r="F183" s="244">
        <v>480</v>
      </c>
      <c r="G183" s="307"/>
      <c r="H183" s="239"/>
    </row>
    <row r="184" spans="1:8" ht="18" customHeight="1" outlineLevel="1" x14ac:dyDescent="0.3">
      <c r="A184" s="240" t="s">
        <v>716</v>
      </c>
      <c r="B184" s="248" t="s">
        <v>912</v>
      </c>
      <c r="C184" s="242" t="s">
        <v>422</v>
      </c>
      <c r="D184" s="243">
        <v>461.86</v>
      </c>
      <c r="E184" s="243">
        <v>83.14</v>
      </c>
      <c r="F184" s="244">
        <v>545</v>
      </c>
      <c r="G184" s="307"/>
      <c r="H184" s="239"/>
    </row>
    <row r="185" spans="1:8" ht="31.2" outlineLevel="1" x14ac:dyDescent="0.3">
      <c r="A185" s="240" t="s">
        <v>717</v>
      </c>
      <c r="B185" s="248" t="s">
        <v>915</v>
      </c>
      <c r="C185" s="35" t="s">
        <v>408</v>
      </c>
      <c r="D185" s="243">
        <v>406.78</v>
      </c>
      <c r="E185" s="243">
        <v>73.22</v>
      </c>
      <c r="F185" s="244">
        <v>480</v>
      </c>
      <c r="G185" s="307"/>
      <c r="H185" s="239"/>
    </row>
    <row r="186" spans="1:8" ht="31.2" outlineLevel="1" x14ac:dyDescent="0.3">
      <c r="A186" s="240" t="s">
        <v>754</v>
      </c>
      <c r="B186" s="248" t="s">
        <v>76</v>
      </c>
      <c r="C186" s="242" t="s">
        <v>391</v>
      </c>
      <c r="D186" s="243">
        <v>135.59</v>
      </c>
      <c r="E186" s="243">
        <v>24.41</v>
      </c>
      <c r="F186" s="244">
        <v>160</v>
      </c>
      <c r="G186" s="307"/>
      <c r="H186" s="239"/>
    </row>
    <row r="187" spans="1:8" outlineLevel="1" x14ac:dyDescent="0.3">
      <c r="A187" s="240" t="s">
        <v>859</v>
      </c>
      <c r="B187" s="248" t="s">
        <v>877</v>
      </c>
      <c r="C187" s="242" t="s">
        <v>408</v>
      </c>
      <c r="D187" s="243">
        <v>88.98</v>
      </c>
      <c r="E187" s="243">
        <v>16.02</v>
      </c>
      <c r="F187" s="244">
        <v>105</v>
      </c>
      <c r="G187" s="307"/>
      <c r="H187" s="239"/>
    </row>
    <row r="188" spans="1:8" ht="18" customHeight="1" outlineLevel="1" x14ac:dyDescent="0.3">
      <c r="A188" s="240" t="s">
        <v>861</v>
      </c>
      <c r="B188" s="248" t="s">
        <v>309</v>
      </c>
      <c r="C188" s="242" t="s">
        <v>391</v>
      </c>
      <c r="D188" s="243">
        <v>406.78</v>
      </c>
      <c r="E188" s="243">
        <v>73.22</v>
      </c>
      <c r="F188" s="244">
        <v>480</v>
      </c>
      <c r="G188" s="307"/>
      <c r="H188" s="239"/>
    </row>
    <row r="189" spans="1:8" outlineLevel="1" x14ac:dyDescent="0.3">
      <c r="A189" s="240" t="s">
        <v>863</v>
      </c>
      <c r="B189" s="248" t="s">
        <v>49</v>
      </c>
      <c r="C189" s="242" t="s">
        <v>391</v>
      </c>
      <c r="D189" s="243">
        <v>279.66000000000003</v>
      </c>
      <c r="E189" s="243">
        <v>50.34</v>
      </c>
      <c r="F189" s="244">
        <v>330</v>
      </c>
      <c r="G189" s="307"/>
      <c r="H189" s="239"/>
    </row>
    <row r="190" spans="1:8" ht="18" customHeight="1" outlineLevel="1" x14ac:dyDescent="0.3">
      <c r="A190" s="240" t="s">
        <v>719</v>
      </c>
      <c r="B190" s="248" t="s">
        <v>805</v>
      </c>
      <c r="C190" s="242" t="s">
        <v>391</v>
      </c>
      <c r="D190" s="243">
        <v>80.510000000000005</v>
      </c>
      <c r="E190" s="243">
        <v>14.49</v>
      </c>
      <c r="F190" s="244">
        <v>95</v>
      </c>
      <c r="G190" s="307"/>
      <c r="H190" s="239"/>
    </row>
    <row r="191" spans="1:8" outlineLevel="1" x14ac:dyDescent="0.3">
      <c r="A191" s="240" t="s">
        <v>721</v>
      </c>
      <c r="B191" s="248" t="s">
        <v>918</v>
      </c>
      <c r="C191" s="242" t="s">
        <v>391</v>
      </c>
      <c r="D191" s="243">
        <v>173.73</v>
      </c>
      <c r="E191" s="243">
        <v>31.27</v>
      </c>
      <c r="F191" s="244">
        <v>205</v>
      </c>
      <c r="G191" s="307"/>
      <c r="H191" s="239"/>
    </row>
    <row r="192" spans="1:8" outlineLevel="1" x14ac:dyDescent="0.3">
      <c r="A192" s="240" t="s">
        <v>723</v>
      </c>
      <c r="B192" s="248" t="s">
        <v>70</v>
      </c>
      <c r="C192" s="242" t="s">
        <v>391</v>
      </c>
      <c r="D192" s="243">
        <v>55.08</v>
      </c>
      <c r="E192" s="243">
        <v>9.92</v>
      </c>
      <c r="F192" s="244">
        <v>65</v>
      </c>
      <c r="G192" s="307"/>
      <c r="H192" s="239"/>
    </row>
    <row r="193" spans="1:8" ht="18" customHeight="1" outlineLevel="1" x14ac:dyDescent="0.3">
      <c r="A193" s="240" t="s">
        <v>764</v>
      </c>
      <c r="B193" s="248" t="s">
        <v>80</v>
      </c>
      <c r="C193" s="242" t="s">
        <v>391</v>
      </c>
      <c r="D193" s="243">
        <v>165.25</v>
      </c>
      <c r="E193" s="243">
        <v>29.75</v>
      </c>
      <c r="F193" s="244">
        <v>195</v>
      </c>
      <c r="G193" s="307"/>
      <c r="H193" s="239"/>
    </row>
    <row r="194" spans="1:8" ht="18" customHeight="1" outlineLevel="1" x14ac:dyDescent="0.3">
      <c r="A194" s="240" t="s">
        <v>724</v>
      </c>
      <c r="B194" s="248" t="s">
        <v>82</v>
      </c>
      <c r="C194" s="242" t="s">
        <v>391</v>
      </c>
      <c r="D194" s="243">
        <v>190.68</v>
      </c>
      <c r="E194" s="243">
        <v>34.32</v>
      </c>
      <c r="F194" s="244">
        <v>225</v>
      </c>
      <c r="G194" s="307"/>
      <c r="H194" s="239"/>
    </row>
    <row r="195" spans="1:8" ht="18" customHeight="1" outlineLevel="1" x14ac:dyDescent="0.3">
      <c r="A195" s="240" t="s">
        <v>865</v>
      </c>
      <c r="B195" s="248" t="s">
        <v>886</v>
      </c>
      <c r="C195" s="242" t="s">
        <v>391</v>
      </c>
      <c r="D195" s="243">
        <v>72.03</v>
      </c>
      <c r="E195" s="243">
        <v>12.97</v>
      </c>
      <c r="F195" s="244">
        <v>85</v>
      </c>
      <c r="G195" s="307"/>
      <c r="H195" s="239"/>
    </row>
    <row r="196" spans="1:8" ht="18" customHeight="1" outlineLevel="1" x14ac:dyDescent="0.3">
      <c r="A196" s="240" t="s">
        <v>868</v>
      </c>
      <c r="B196" s="248" t="s">
        <v>87</v>
      </c>
      <c r="C196" s="242" t="s">
        <v>391</v>
      </c>
      <c r="D196" s="243">
        <v>406.78</v>
      </c>
      <c r="E196" s="243">
        <v>73.22</v>
      </c>
      <c r="F196" s="244">
        <v>480</v>
      </c>
      <c r="G196" s="307"/>
      <c r="H196" s="239"/>
    </row>
    <row r="197" spans="1:8" ht="18" customHeight="1" outlineLevel="1" x14ac:dyDescent="0.3">
      <c r="A197" s="240" t="s">
        <v>12</v>
      </c>
      <c r="B197" s="248" t="s">
        <v>51</v>
      </c>
      <c r="C197" s="242" t="s">
        <v>391</v>
      </c>
      <c r="D197" s="243">
        <v>677.97</v>
      </c>
      <c r="E197" s="243">
        <v>122.03</v>
      </c>
      <c r="F197" s="244">
        <v>800</v>
      </c>
      <c r="G197" s="307"/>
      <c r="H197" s="239"/>
    </row>
    <row r="198" spans="1:8" ht="18" customHeight="1" outlineLevel="1" x14ac:dyDescent="0.3">
      <c r="A198" s="240" t="s">
        <v>16</v>
      </c>
      <c r="B198" s="248" t="s">
        <v>54</v>
      </c>
      <c r="C198" s="242" t="s">
        <v>391</v>
      </c>
      <c r="D198" s="243">
        <v>88.98</v>
      </c>
      <c r="E198" s="243">
        <v>16.02</v>
      </c>
      <c r="F198" s="244">
        <v>105</v>
      </c>
      <c r="G198" s="307"/>
      <c r="H198" s="239"/>
    </row>
    <row r="199" spans="1:8" ht="31.2" outlineLevel="1" x14ac:dyDescent="0.3">
      <c r="A199" s="240" t="s">
        <v>55</v>
      </c>
      <c r="B199" s="248" t="s">
        <v>888</v>
      </c>
      <c r="C199" s="249" t="s">
        <v>901</v>
      </c>
      <c r="D199" s="243">
        <v>72.03</v>
      </c>
      <c r="E199" s="243">
        <v>12.97</v>
      </c>
      <c r="F199" s="244">
        <v>85</v>
      </c>
      <c r="G199" s="307"/>
      <c r="H199" s="239"/>
    </row>
    <row r="200" spans="1:8" ht="31.2" outlineLevel="1" x14ac:dyDescent="0.3">
      <c r="A200" s="240" t="s">
        <v>18</v>
      </c>
      <c r="B200" s="248" t="s">
        <v>879</v>
      </c>
      <c r="C200" s="249" t="s">
        <v>715</v>
      </c>
      <c r="D200" s="243">
        <v>80.510000000000005</v>
      </c>
      <c r="E200" s="243">
        <v>14.49</v>
      </c>
      <c r="F200" s="244">
        <v>95</v>
      </c>
      <c r="G200" s="307"/>
      <c r="H200" s="239"/>
    </row>
    <row r="201" spans="1:8" ht="31.2" outlineLevel="1" x14ac:dyDescent="0.3">
      <c r="A201" s="240" t="s">
        <v>20</v>
      </c>
      <c r="B201" s="248" t="s">
        <v>310</v>
      </c>
      <c r="C201" s="249" t="s">
        <v>408</v>
      </c>
      <c r="D201" s="243">
        <v>406.78</v>
      </c>
      <c r="E201" s="243">
        <v>73.22</v>
      </c>
      <c r="F201" s="244">
        <v>480</v>
      </c>
      <c r="G201" s="307"/>
      <c r="H201" s="239"/>
    </row>
    <row r="202" spans="1:8" outlineLevel="1" x14ac:dyDescent="0.3">
      <c r="A202" s="240" t="s">
        <v>22</v>
      </c>
      <c r="B202" s="248" t="s">
        <v>880</v>
      </c>
      <c r="C202" s="249" t="s">
        <v>391</v>
      </c>
      <c r="D202" s="243">
        <v>21.19</v>
      </c>
      <c r="E202" s="243">
        <v>3.81</v>
      </c>
      <c r="F202" s="244">
        <v>25</v>
      </c>
      <c r="G202" s="307"/>
      <c r="H202" s="239"/>
    </row>
    <row r="203" spans="1:8" ht="46.8" outlineLevel="1" x14ac:dyDescent="0.3">
      <c r="A203" s="240" t="s">
        <v>920</v>
      </c>
      <c r="B203" s="248" t="s">
        <v>311</v>
      </c>
      <c r="C203" s="249" t="s">
        <v>391</v>
      </c>
      <c r="D203" s="243">
        <v>76.27</v>
      </c>
      <c r="E203" s="243">
        <v>13.73</v>
      </c>
      <c r="F203" s="244">
        <v>90</v>
      </c>
      <c r="G203" s="307"/>
      <c r="H203" s="239"/>
    </row>
    <row r="204" spans="1:8" ht="46.8" outlineLevel="1" x14ac:dyDescent="0.3">
      <c r="A204" s="240" t="s">
        <v>64</v>
      </c>
      <c r="B204" s="248" t="s">
        <v>316</v>
      </c>
      <c r="C204" s="249" t="s">
        <v>391</v>
      </c>
      <c r="D204" s="243">
        <v>148.31</v>
      </c>
      <c r="E204" s="243">
        <v>26.69</v>
      </c>
      <c r="F204" s="244">
        <v>175</v>
      </c>
      <c r="G204" s="307"/>
      <c r="H204" s="239"/>
    </row>
    <row r="205" spans="1:8" ht="46.8" outlineLevel="1" x14ac:dyDescent="0.3">
      <c r="A205" s="240" t="s">
        <v>871</v>
      </c>
      <c r="B205" s="248" t="s">
        <v>312</v>
      </c>
      <c r="C205" s="249" t="s">
        <v>391</v>
      </c>
      <c r="D205" s="243">
        <v>343.22</v>
      </c>
      <c r="E205" s="243">
        <v>61.78</v>
      </c>
      <c r="F205" s="244">
        <v>405</v>
      </c>
      <c r="G205" s="307"/>
      <c r="H205" s="239"/>
    </row>
    <row r="206" spans="1:8" ht="31.2" outlineLevel="1" x14ac:dyDescent="0.3">
      <c r="A206" s="240" t="s">
        <v>65</v>
      </c>
      <c r="B206" s="248" t="s">
        <v>10</v>
      </c>
      <c r="C206" s="268" t="s">
        <v>11</v>
      </c>
      <c r="D206" s="243">
        <v>127.12</v>
      </c>
      <c r="E206" s="243">
        <v>22.88</v>
      </c>
      <c r="F206" s="244">
        <v>150</v>
      </c>
      <c r="G206" s="307"/>
      <c r="H206" s="239"/>
    </row>
    <row r="207" spans="1:8" outlineLevel="1" x14ac:dyDescent="0.3">
      <c r="A207" s="240" t="s">
        <v>24</v>
      </c>
      <c r="B207" s="248" t="s">
        <v>881</v>
      </c>
      <c r="C207" s="35" t="s">
        <v>408</v>
      </c>
      <c r="D207" s="243">
        <v>46.61</v>
      </c>
      <c r="E207" s="243">
        <v>8.39</v>
      </c>
      <c r="F207" s="244">
        <v>55</v>
      </c>
      <c r="G207" s="307"/>
      <c r="H207" s="239"/>
    </row>
    <row r="208" spans="1:8" ht="31.2" outlineLevel="1" x14ac:dyDescent="0.3">
      <c r="A208" s="240" t="s">
        <v>873</v>
      </c>
      <c r="B208" s="248" t="s">
        <v>355</v>
      </c>
      <c r="C208" s="249" t="s">
        <v>391</v>
      </c>
      <c r="D208" s="243">
        <v>118.64</v>
      </c>
      <c r="E208" s="243">
        <v>21.36</v>
      </c>
      <c r="F208" s="244">
        <v>140</v>
      </c>
      <c r="G208" s="307"/>
      <c r="H208" s="239"/>
    </row>
    <row r="209" spans="1:8" ht="15.75" customHeight="1" outlineLevel="1" x14ac:dyDescent="0.3">
      <c r="A209" s="264" t="s">
        <v>91</v>
      </c>
      <c r="B209" s="265"/>
      <c r="C209" s="242"/>
      <c r="D209" s="243">
        <v>0</v>
      </c>
      <c r="E209" s="243">
        <v>0</v>
      </c>
      <c r="F209" s="244">
        <v>0</v>
      </c>
      <c r="G209" s="307"/>
      <c r="H209" s="239"/>
    </row>
    <row r="210" spans="1:8" ht="18.75" customHeight="1" outlineLevel="1" x14ac:dyDescent="0.3">
      <c r="A210" s="240" t="s">
        <v>874</v>
      </c>
      <c r="B210" s="248" t="s">
        <v>92</v>
      </c>
      <c r="C210" s="242" t="s">
        <v>408</v>
      </c>
      <c r="D210" s="243">
        <v>330.51</v>
      </c>
      <c r="E210" s="243">
        <v>59.49</v>
      </c>
      <c r="F210" s="244">
        <v>390</v>
      </c>
      <c r="G210" s="307"/>
      <c r="H210" s="239"/>
    </row>
    <row r="211" spans="1:8" ht="15.75" customHeight="1" outlineLevel="1" x14ac:dyDescent="0.3">
      <c r="A211" s="240" t="s">
        <v>902</v>
      </c>
      <c r="B211" s="248" t="s">
        <v>93</v>
      </c>
      <c r="C211" s="242" t="s">
        <v>391</v>
      </c>
      <c r="D211" s="243">
        <v>317.8</v>
      </c>
      <c r="E211" s="243">
        <v>57.2</v>
      </c>
      <c r="F211" s="244">
        <v>375</v>
      </c>
      <c r="G211" s="307"/>
      <c r="H211" s="239"/>
    </row>
    <row r="212" spans="1:8" ht="46.8" outlineLevel="1" x14ac:dyDescent="0.3">
      <c r="A212" s="240" t="s">
        <v>904</v>
      </c>
      <c r="B212" s="248" t="s">
        <v>94</v>
      </c>
      <c r="C212" s="242" t="s">
        <v>391</v>
      </c>
      <c r="D212" s="243">
        <v>830.51</v>
      </c>
      <c r="E212" s="243">
        <v>149.49</v>
      </c>
      <c r="F212" s="244">
        <v>980</v>
      </c>
      <c r="G212" s="307"/>
      <c r="H212" s="239"/>
    </row>
    <row r="213" spans="1:8" ht="18" customHeight="1" outlineLevel="1" x14ac:dyDescent="0.3">
      <c r="A213" s="240" t="s">
        <v>66</v>
      </c>
      <c r="B213" s="248" t="s">
        <v>95</v>
      </c>
      <c r="C213" s="242" t="s">
        <v>391</v>
      </c>
      <c r="D213" s="243">
        <v>733.05</v>
      </c>
      <c r="E213" s="243">
        <v>131.94999999999999</v>
      </c>
      <c r="F213" s="244">
        <v>865</v>
      </c>
      <c r="G213" s="307"/>
      <c r="H213" s="239"/>
    </row>
    <row r="214" spans="1:8" ht="18" customHeight="1" outlineLevel="1" x14ac:dyDescent="0.3">
      <c r="A214" s="240" t="s">
        <v>1</v>
      </c>
      <c r="B214" s="248" t="s">
        <v>96</v>
      </c>
      <c r="C214" s="242" t="s">
        <v>391</v>
      </c>
      <c r="D214" s="243">
        <v>283.89999999999998</v>
      </c>
      <c r="E214" s="243">
        <v>51.1</v>
      </c>
      <c r="F214" s="244">
        <v>335</v>
      </c>
      <c r="G214" s="307"/>
      <c r="H214" s="239"/>
    </row>
    <row r="215" spans="1:8" ht="18" customHeight="1" outlineLevel="1" x14ac:dyDescent="0.3">
      <c r="A215" s="240" t="s">
        <v>68</v>
      </c>
      <c r="B215" s="248" t="s">
        <v>97</v>
      </c>
      <c r="C215" s="242" t="s">
        <v>391</v>
      </c>
      <c r="D215" s="243">
        <v>978.81</v>
      </c>
      <c r="E215" s="243">
        <v>176.19</v>
      </c>
      <c r="F215" s="244">
        <v>1155</v>
      </c>
      <c r="G215" s="307"/>
      <c r="H215" s="239"/>
    </row>
    <row r="216" spans="1:8" ht="18" customHeight="1" outlineLevel="1" x14ac:dyDescent="0.3">
      <c r="A216" s="240" t="s">
        <v>71</v>
      </c>
      <c r="B216" s="248" t="s">
        <v>95</v>
      </c>
      <c r="C216" s="242" t="s">
        <v>391</v>
      </c>
      <c r="D216" s="243">
        <v>894.07</v>
      </c>
      <c r="E216" s="243">
        <v>160.93</v>
      </c>
      <c r="F216" s="244">
        <v>1055</v>
      </c>
      <c r="G216" s="307"/>
      <c r="H216" s="239"/>
    </row>
    <row r="217" spans="1:8" ht="31.2" outlineLevel="1" x14ac:dyDescent="0.3">
      <c r="A217" s="240" t="s">
        <v>906</v>
      </c>
      <c r="B217" s="248" t="s">
        <v>98</v>
      </c>
      <c r="C217" s="242" t="s">
        <v>391</v>
      </c>
      <c r="D217" s="243">
        <v>894.07</v>
      </c>
      <c r="E217" s="243">
        <v>160.93</v>
      </c>
      <c r="F217" s="244">
        <v>1055</v>
      </c>
      <c r="G217" s="307"/>
      <c r="H217" s="239"/>
    </row>
    <row r="218" spans="1:8" ht="15.75" customHeight="1" outlineLevel="1" x14ac:dyDescent="0.3">
      <c r="A218" s="240" t="s">
        <v>3</v>
      </c>
      <c r="B218" s="248" t="s">
        <v>95</v>
      </c>
      <c r="C218" s="242" t="s">
        <v>391</v>
      </c>
      <c r="D218" s="243">
        <v>733.05</v>
      </c>
      <c r="E218" s="243">
        <v>131.94999999999999</v>
      </c>
      <c r="F218" s="244">
        <v>865</v>
      </c>
      <c r="G218" s="307"/>
      <c r="H218" s="239"/>
    </row>
    <row r="219" spans="1:8" ht="21" customHeight="1" outlineLevel="1" x14ac:dyDescent="0.3">
      <c r="A219" s="245" t="s">
        <v>99</v>
      </c>
      <c r="B219" s="246"/>
      <c r="C219" s="246"/>
      <c r="D219" s="243"/>
      <c r="E219" s="243"/>
      <c r="F219" s="244">
        <v>0</v>
      </c>
      <c r="G219" s="307"/>
      <c r="H219" s="239"/>
    </row>
    <row r="220" spans="1:8" ht="31.2" outlineLevel="1" x14ac:dyDescent="0.3">
      <c r="A220" s="240" t="s">
        <v>5</v>
      </c>
      <c r="B220" s="248" t="s">
        <v>102</v>
      </c>
      <c r="C220" s="242" t="s">
        <v>391</v>
      </c>
      <c r="D220" s="243">
        <v>381.36</v>
      </c>
      <c r="E220" s="243">
        <v>68.64</v>
      </c>
      <c r="F220" s="244">
        <v>450</v>
      </c>
      <c r="G220" s="307"/>
      <c r="H220" s="239"/>
    </row>
    <row r="221" spans="1:8" ht="31.2" outlineLevel="1" x14ac:dyDescent="0.3">
      <c r="A221" s="240" t="s">
        <v>242</v>
      </c>
      <c r="B221" s="248" t="s">
        <v>250</v>
      </c>
      <c r="C221" s="242" t="s">
        <v>391</v>
      </c>
      <c r="D221" s="243">
        <v>461.86</v>
      </c>
      <c r="E221" s="243">
        <v>83.14</v>
      </c>
      <c r="F221" s="244">
        <v>545</v>
      </c>
      <c r="G221" s="307"/>
      <c r="H221" s="239"/>
    </row>
    <row r="222" spans="1:8" ht="46.8" outlineLevel="1" x14ac:dyDescent="0.3">
      <c r="A222" s="240" t="s">
        <v>882</v>
      </c>
      <c r="B222" s="248" t="s">
        <v>330</v>
      </c>
      <c r="C222" s="242"/>
      <c r="D222" s="243"/>
      <c r="E222" s="243"/>
      <c r="F222" s="244">
        <v>0</v>
      </c>
      <c r="G222" s="307"/>
      <c r="H222" s="239"/>
    </row>
    <row r="223" spans="1:8" ht="15" customHeight="1" outlineLevel="1" x14ac:dyDescent="0.3">
      <c r="A223" s="240"/>
      <c r="B223" s="266"/>
      <c r="C223" s="242" t="s">
        <v>103</v>
      </c>
      <c r="D223" s="243">
        <v>2169.4899999999998</v>
      </c>
      <c r="E223" s="243">
        <v>390.51</v>
      </c>
      <c r="F223" s="244">
        <v>2560</v>
      </c>
      <c r="G223" s="307"/>
      <c r="H223" s="239"/>
    </row>
    <row r="224" spans="1:8" ht="15" customHeight="1" outlineLevel="1" x14ac:dyDescent="0.3">
      <c r="A224" s="240"/>
      <c r="B224" s="266"/>
      <c r="C224" s="242"/>
      <c r="D224" s="243"/>
      <c r="E224" s="243"/>
      <c r="F224" s="244">
        <v>0</v>
      </c>
      <c r="G224" s="307"/>
      <c r="H224" s="239"/>
    </row>
    <row r="225" spans="1:8" ht="46.8" outlineLevel="1" collapsed="1" x14ac:dyDescent="0.3">
      <c r="A225" s="240" t="s">
        <v>243</v>
      </c>
      <c r="B225" s="248" t="s">
        <v>334</v>
      </c>
      <c r="C225" s="242"/>
      <c r="D225" s="243"/>
      <c r="E225" s="243"/>
      <c r="F225" s="244">
        <v>0</v>
      </c>
      <c r="G225" s="307"/>
      <c r="H225" s="239"/>
    </row>
    <row r="226" spans="1:8" ht="15" customHeight="1" outlineLevel="1" x14ac:dyDescent="0.3">
      <c r="A226" s="240"/>
      <c r="B226" s="266"/>
      <c r="C226" s="242" t="s">
        <v>103</v>
      </c>
      <c r="D226" s="243">
        <v>2601.69</v>
      </c>
      <c r="E226" s="243">
        <v>468.31</v>
      </c>
      <c r="F226" s="244">
        <v>3070</v>
      </c>
      <c r="G226" s="307"/>
      <c r="H226" s="239"/>
    </row>
    <row r="227" spans="1:8" ht="15" customHeight="1" outlineLevel="1" x14ac:dyDescent="0.3">
      <c r="A227" s="240"/>
      <c r="B227" s="266"/>
      <c r="C227" s="242"/>
      <c r="D227" s="243"/>
      <c r="E227" s="243"/>
      <c r="F227" s="244">
        <v>0</v>
      </c>
      <c r="G227" s="307"/>
      <c r="H227" s="239"/>
    </row>
    <row r="228" spans="1:8" ht="31.2" outlineLevel="1" x14ac:dyDescent="0.3">
      <c r="A228" s="240" t="s">
        <v>43</v>
      </c>
      <c r="B228" s="248" t="s">
        <v>272</v>
      </c>
      <c r="C228" s="242"/>
      <c r="D228" s="243"/>
      <c r="E228" s="243"/>
      <c r="F228" s="244">
        <v>0</v>
      </c>
      <c r="G228" s="307"/>
      <c r="H228" s="239"/>
    </row>
    <row r="229" spans="1:8" ht="15" customHeight="1" outlineLevel="1" x14ac:dyDescent="0.3">
      <c r="A229" s="240"/>
      <c r="B229" s="266"/>
      <c r="C229" s="242" t="s">
        <v>104</v>
      </c>
      <c r="D229" s="243">
        <v>639.83000000000004</v>
      </c>
      <c r="E229" s="243">
        <v>115.17</v>
      </c>
      <c r="F229" s="244">
        <v>755</v>
      </c>
      <c r="G229" s="307"/>
      <c r="H229" s="239"/>
    </row>
    <row r="230" spans="1:8" ht="15" customHeight="1" outlineLevel="1" x14ac:dyDescent="0.3">
      <c r="A230" s="240"/>
      <c r="B230" s="266"/>
      <c r="C230" s="242"/>
      <c r="D230" s="243"/>
      <c r="E230" s="243"/>
      <c r="F230" s="244">
        <v>0</v>
      </c>
      <c r="G230" s="307"/>
      <c r="H230" s="239"/>
    </row>
    <row r="231" spans="1:8" ht="46.8" outlineLevel="1" x14ac:dyDescent="0.3">
      <c r="A231" s="240" t="s">
        <v>247</v>
      </c>
      <c r="B231" s="248" t="s">
        <v>244</v>
      </c>
      <c r="C231" s="242"/>
      <c r="D231" s="243"/>
      <c r="E231" s="243"/>
      <c r="F231" s="244">
        <v>0</v>
      </c>
      <c r="G231" s="307"/>
      <c r="H231" s="239"/>
    </row>
    <row r="232" spans="1:8" ht="15" customHeight="1" outlineLevel="1" x14ac:dyDescent="0.3">
      <c r="A232" s="240"/>
      <c r="B232" s="266"/>
      <c r="C232" s="242" t="s">
        <v>104</v>
      </c>
      <c r="D232" s="243">
        <v>762.71</v>
      </c>
      <c r="E232" s="243">
        <v>137.29</v>
      </c>
      <c r="F232" s="244">
        <v>900</v>
      </c>
      <c r="G232" s="307"/>
      <c r="H232" s="239"/>
    </row>
    <row r="233" spans="1:8" ht="15" customHeight="1" outlineLevel="1" x14ac:dyDescent="0.3">
      <c r="A233" s="240"/>
      <c r="B233" s="266"/>
      <c r="C233" s="242"/>
      <c r="D233" s="243"/>
      <c r="E233" s="243"/>
      <c r="F233" s="244">
        <v>0</v>
      </c>
      <c r="G233" s="307"/>
      <c r="H233" s="239"/>
    </row>
    <row r="234" spans="1:8" ht="31.2" outlineLevel="1" x14ac:dyDescent="0.3">
      <c r="A234" s="240" t="s">
        <v>45</v>
      </c>
      <c r="B234" s="248" t="s">
        <v>105</v>
      </c>
      <c r="C234" s="242" t="s">
        <v>106</v>
      </c>
      <c r="D234" s="243">
        <v>258.47000000000003</v>
      </c>
      <c r="E234" s="243">
        <v>46.53</v>
      </c>
      <c r="F234" s="244">
        <v>305</v>
      </c>
      <c r="G234" s="307"/>
      <c r="H234" s="239"/>
    </row>
    <row r="235" spans="1:8" ht="31.2" outlineLevel="1" x14ac:dyDescent="0.3">
      <c r="A235" s="240" t="s">
        <v>246</v>
      </c>
      <c r="B235" s="248" t="s">
        <v>245</v>
      </c>
      <c r="C235" s="242" t="s">
        <v>106</v>
      </c>
      <c r="D235" s="243">
        <v>309.32</v>
      </c>
      <c r="E235" s="243">
        <v>55.68</v>
      </c>
      <c r="F235" s="244">
        <v>365</v>
      </c>
      <c r="G235" s="307"/>
      <c r="H235" s="239"/>
    </row>
    <row r="236" spans="1:8" ht="31.2" outlineLevel="1" x14ac:dyDescent="0.3">
      <c r="A236" s="240" t="s">
        <v>907</v>
      </c>
      <c r="B236" s="248" t="s">
        <v>107</v>
      </c>
      <c r="C236" s="242" t="s">
        <v>391</v>
      </c>
      <c r="D236" s="243">
        <v>351.69</v>
      </c>
      <c r="E236" s="243">
        <v>63.31</v>
      </c>
      <c r="F236" s="244">
        <v>415</v>
      </c>
      <c r="G236" s="307"/>
      <c r="H236" s="239"/>
    </row>
    <row r="237" spans="1:8" ht="31.2" outlineLevel="1" x14ac:dyDescent="0.3">
      <c r="A237" s="240" t="s">
        <v>249</v>
      </c>
      <c r="B237" s="248" t="s">
        <v>248</v>
      </c>
      <c r="C237" s="242" t="s">
        <v>391</v>
      </c>
      <c r="D237" s="243">
        <v>423.73</v>
      </c>
      <c r="E237" s="243">
        <v>76.27</v>
      </c>
      <c r="F237" s="244">
        <v>500</v>
      </c>
      <c r="G237" s="307"/>
      <c r="H237" s="239"/>
    </row>
    <row r="238" spans="1:8" ht="46.8" outlineLevel="1" x14ac:dyDescent="0.3">
      <c r="A238" s="240" t="s">
        <v>73</v>
      </c>
      <c r="B238" s="248" t="s">
        <v>116</v>
      </c>
      <c r="C238" s="242" t="s">
        <v>115</v>
      </c>
      <c r="D238" s="243">
        <v>88.98</v>
      </c>
      <c r="E238" s="243">
        <v>16.02</v>
      </c>
      <c r="F238" s="244">
        <v>105</v>
      </c>
      <c r="G238" s="307"/>
      <c r="H238" s="239"/>
    </row>
    <row r="239" spans="1:8" ht="46.8" outlineLevel="1" x14ac:dyDescent="0.3">
      <c r="A239" s="240" t="s">
        <v>909</v>
      </c>
      <c r="B239" s="248" t="s">
        <v>117</v>
      </c>
      <c r="C239" s="242" t="s">
        <v>391</v>
      </c>
      <c r="D239" s="243">
        <v>72.03</v>
      </c>
      <c r="E239" s="243">
        <v>12.97</v>
      </c>
      <c r="F239" s="244">
        <v>85</v>
      </c>
      <c r="G239" s="307"/>
    </row>
    <row r="240" spans="1:8" ht="31.2" outlineLevel="1" x14ac:dyDescent="0.3">
      <c r="A240" s="240" t="s">
        <v>911</v>
      </c>
      <c r="B240" s="248" t="s">
        <v>695</v>
      </c>
      <c r="C240" s="242" t="s">
        <v>120</v>
      </c>
      <c r="D240" s="243">
        <v>105.93</v>
      </c>
      <c r="E240" s="243">
        <v>19.07</v>
      </c>
      <c r="F240" s="244">
        <v>125</v>
      </c>
      <c r="G240" s="307"/>
    </row>
    <row r="241" spans="1:7" ht="31.2" outlineLevel="1" x14ac:dyDescent="0.3">
      <c r="A241" s="240" t="s">
        <v>913</v>
      </c>
      <c r="B241" s="248" t="s">
        <v>121</v>
      </c>
      <c r="C241" s="242" t="s">
        <v>391</v>
      </c>
      <c r="D241" s="243">
        <v>139.83000000000001</v>
      </c>
      <c r="E241" s="243">
        <v>25.17</v>
      </c>
      <c r="F241" s="244">
        <v>165</v>
      </c>
      <c r="G241" s="307"/>
    </row>
    <row r="242" spans="1:7" outlineLevel="1" x14ac:dyDescent="0.3">
      <c r="A242" s="240" t="s">
        <v>914</v>
      </c>
      <c r="B242" s="248" t="s">
        <v>174</v>
      </c>
      <c r="C242" s="242"/>
      <c r="D242" s="243"/>
      <c r="E242" s="243"/>
      <c r="F242" s="244">
        <v>0</v>
      </c>
      <c r="G242" s="307"/>
    </row>
    <row r="243" spans="1:7" outlineLevel="1" x14ac:dyDescent="0.3">
      <c r="A243" s="240" t="s">
        <v>172</v>
      </c>
      <c r="B243" s="306" t="s">
        <v>176</v>
      </c>
      <c r="C243" s="242" t="s">
        <v>432</v>
      </c>
      <c r="D243" s="243">
        <v>398.31</v>
      </c>
      <c r="E243" s="243">
        <v>71.69</v>
      </c>
      <c r="F243" s="244">
        <v>470</v>
      </c>
      <c r="G243" s="307"/>
    </row>
    <row r="244" spans="1:7" ht="15.75" customHeight="1" outlineLevel="1" x14ac:dyDescent="0.3">
      <c r="A244" s="240" t="s">
        <v>177</v>
      </c>
      <c r="B244" s="306" t="s">
        <v>175</v>
      </c>
      <c r="C244" s="242" t="s">
        <v>391</v>
      </c>
      <c r="D244" s="243">
        <v>457.63</v>
      </c>
      <c r="E244" s="243">
        <v>82.37</v>
      </c>
      <c r="F244" s="244">
        <v>540</v>
      </c>
      <c r="G244" s="307"/>
    </row>
    <row r="245" spans="1:7" ht="15.75" customHeight="1" outlineLevel="1" x14ac:dyDescent="0.3">
      <c r="A245" s="240" t="s">
        <v>178</v>
      </c>
      <c r="B245" s="306" t="s">
        <v>341</v>
      </c>
      <c r="C245" s="242" t="s">
        <v>391</v>
      </c>
      <c r="D245" s="243">
        <v>500</v>
      </c>
      <c r="E245" s="243">
        <v>90</v>
      </c>
      <c r="F245" s="244">
        <v>590</v>
      </c>
      <c r="G245" s="307"/>
    </row>
    <row r="246" spans="1:7" ht="15.75" customHeight="1" outlineLevel="1" x14ac:dyDescent="0.3">
      <c r="A246" s="240" t="s">
        <v>75</v>
      </c>
      <c r="B246" s="248" t="s">
        <v>181</v>
      </c>
      <c r="C246" s="242"/>
      <c r="D246" s="243"/>
      <c r="E246" s="243"/>
      <c r="F246" s="244">
        <v>0</v>
      </c>
      <c r="G246" s="307"/>
    </row>
    <row r="247" spans="1:7" outlineLevel="1" x14ac:dyDescent="0.3">
      <c r="A247" s="240" t="s">
        <v>182</v>
      </c>
      <c r="B247" s="306" t="s">
        <v>176</v>
      </c>
      <c r="C247" s="242" t="s">
        <v>432</v>
      </c>
      <c r="D247" s="243">
        <v>46.61</v>
      </c>
      <c r="E247" s="243">
        <v>8.39</v>
      </c>
      <c r="F247" s="244">
        <v>55</v>
      </c>
      <c r="G247" s="307"/>
    </row>
    <row r="248" spans="1:7" ht="17.25" customHeight="1" outlineLevel="1" x14ac:dyDescent="0.3">
      <c r="A248" s="240" t="s">
        <v>183</v>
      </c>
      <c r="B248" s="306" t="s">
        <v>175</v>
      </c>
      <c r="C248" s="242" t="s">
        <v>391</v>
      </c>
      <c r="D248" s="243">
        <v>59.32</v>
      </c>
      <c r="E248" s="243">
        <v>10.68</v>
      </c>
      <c r="F248" s="244">
        <v>70</v>
      </c>
      <c r="G248" s="307"/>
    </row>
    <row r="249" spans="1:7" ht="17.25" customHeight="1" outlineLevel="1" x14ac:dyDescent="0.3">
      <c r="A249" s="240" t="s">
        <v>184</v>
      </c>
      <c r="B249" s="306" t="s">
        <v>341</v>
      </c>
      <c r="C249" s="242" t="s">
        <v>391</v>
      </c>
      <c r="D249" s="243">
        <v>80.510000000000005</v>
      </c>
      <c r="E249" s="243">
        <v>14.49</v>
      </c>
      <c r="F249" s="244">
        <v>95</v>
      </c>
      <c r="G249" s="307"/>
    </row>
    <row r="250" spans="1:7" ht="31.2" outlineLevel="1" x14ac:dyDescent="0.3">
      <c r="A250" s="240" t="s">
        <v>876</v>
      </c>
      <c r="B250" s="248" t="s">
        <v>122</v>
      </c>
      <c r="C250" s="242" t="s">
        <v>120</v>
      </c>
      <c r="D250" s="243">
        <v>135.59</v>
      </c>
      <c r="E250" s="243">
        <v>24.41</v>
      </c>
      <c r="F250" s="244">
        <v>160</v>
      </c>
      <c r="G250" s="307"/>
    </row>
    <row r="251" spans="1:7" ht="31.2" outlineLevel="1" x14ac:dyDescent="0.3">
      <c r="A251" s="240" t="s">
        <v>77</v>
      </c>
      <c r="B251" s="248" t="s">
        <v>123</v>
      </c>
      <c r="C251" s="242" t="s">
        <v>115</v>
      </c>
      <c r="D251" s="243">
        <v>88.98</v>
      </c>
      <c r="E251" s="243">
        <v>16.02</v>
      </c>
      <c r="F251" s="244">
        <v>105</v>
      </c>
      <c r="G251" s="307"/>
    </row>
    <row r="252" spans="1:7" ht="31.2" outlineLevel="1" x14ac:dyDescent="0.3">
      <c r="A252" s="240" t="s">
        <v>48</v>
      </c>
      <c r="B252" s="248" t="s">
        <v>357</v>
      </c>
      <c r="C252" s="249"/>
      <c r="D252" s="243">
        <v>0</v>
      </c>
      <c r="E252" s="243">
        <v>0</v>
      </c>
      <c r="F252" s="244">
        <v>0</v>
      </c>
      <c r="G252" s="307"/>
    </row>
    <row r="253" spans="1:7" outlineLevel="1" x14ac:dyDescent="0.3">
      <c r="A253" s="272" t="s">
        <v>188</v>
      </c>
      <c r="B253" s="306">
        <v>15</v>
      </c>
      <c r="C253" s="249" t="s">
        <v>432</v>
      </c>
      <c r="D253" s="243">
        <v>182.2</v>
      </c>
      <c r="E253" s="243">
        <v>32.799999999999997</v>
      </c>
      <c r="F253" s="244">
        <v>215</v>
      </c>
      <c r="G253" s="307"/>
    </row>
    <row r="254" spans="1:7" outlineLevel="1" x14ac:dyDescent="0.3">
      <c r="A254" s="272" t="s">
        <v>189</v>
      </c>
      <c r="B254" s="306">
        <v>20</v>
      </c>
      <c r="C254" s="249" t="s">
        <v>391</v>
      </c>
      <c r="D254" s="243">
        <v>211.86</v>
      </c>
      <c r="E254" s="243">
        <v>38.14</v>
      </c>
      <c r="F254" s="244">
        <v>250</v>
      </c>
      <c r="G254" s="307"/>
    </row>
    <row r="255" spans="1:7" outlineLevel="1" x14ac:dyDescent="0.3">
      <c r="A255" s="272" t="s">
        <v>190</v>
      </c>
      <c r="B255" s="306">
        <v>25</v>
      </c>
      <c r="C255" s="249" t="s">
        <v>391</v>
      </c>
      <c r="D255" s="243">
        <v>233.05</v>
      </c>
      <c r="E255" s="243">
        <v>41.95</v>
      </c>
      <c r="F255" s="244">
        <v>275</v>
      </c>
      <c r="G255" s="307"/>
    </row>
    <row r="256" spans="1:7" outlineLevel="1" x14ac:dyDescent="0.3">
      <c r="A256" s="272" t="s">
        <v>356</v>
      </c>
      <c r="B256" s="306">
        <v>32</v>
      </c>
      <c r="C256" s="242" t="s">
        <v>391</v>
      </c>
      <c r="D256" s="243">
        <v>241.53</v>
      </c>
      <c r="E256" s="243">
        <v>43.47</v>
      </c>
      <c r="F256" s="244">
        <v>285</v>
      </c>
      <c r="G256" s="307"/>
    </row>
    <row r="257" spans="1:7" ht="31.2" outlineLevel="1" x14ac:dyDescent="0.3">
      <c r="A257" s="272">
        <v>223</v>
      </c>
      <c r="B257" s="248" t="s">
        <v>359</v>
      </c>
      <c r="C257" s="249"/>
      <c r="D257" s="243">
        <v>0</v>
      </c>
      <c r="E257" s="243">
        <v>0</v>
      </c>
      <c r="F257" s="244">
        <v>0</v>
      </c>
      <c r="G257" s="307"/>
    </row>
    <row r="258" spans="1:7" outlineLevel="1" x14ac:dyDescent="0.3">
      <c r="A258" s="272" t="s">
        <v>191</v>
      </c>
      <c r="B258" s="306">
        <v>15</v>
      </c>
      <c r="C258" s="249" t="s">
        <v>391</v>
      </c>
      <c r="D258" s="243">
        <v>317.8</v>
      </c>
      <c r="E258" s="243">
        <v>57.2</v>
      </c>
      <c r="F258" s="244">
        <v>375</v>
      </c>
      <c r="G258" s="307"/>
    </row>
    <row r="259" spans="1:7" outlineLevel="1" x14ac:dyDescent="0.3">
      <c r="A259" s="272" t="s">
        <v>192</v>
      </c>
      <c r="B259" s="306">
        <v>20</v>
      </c>
      <c r="C259" s="249" t="s">
        <v>391</v>
      </c>
      <c r="D259" s="243">
        <v>368.64</v>
      </c>
      <c r="E259" s="243">
        <v>66.36</v>
      </c>
      <c r="F259" s="244">
        <v>435</v>
      </c>
      <c r="G259" s="307"/>
    </row>
    <row r="260" spans="1:7" outlineLevel="1" x14ac:dyDescent="0.3">
      <c r="A260" s="272" t="s">
        <v>193</v>
      </c>
      <c r="B260" s="306">
        <v>25</v>
      </c>
      <c r="C260" s="249" t="s">
        <v>391</v>
      </c>
      <c r="D260" s="243">
        <v>377.12</v>
      </c>
      <c r="E260" s="243">
        <v>67.88</v>
      </c>
      <c r="F260" s="244">
        <v>445</v>
      </c>
      <c r="G260" s="307"/>
    </row>
    <row r="261" spans="1:7" outlineLevel="1" x14ac:dyDescent="0.3">
      <c r="A261" s="272" t="s">
        <v>360</v>
      </c>
      <c r="B261" s="306">
        <v>32</v>
      </c>
      <c r="C261" s="249" t="s">
        <v>391</v>
      </c>
      <c r="D261" s="243">
        <v>449.15</v>
      </c>
      <c r="E261" s="243">
        <v>80.849999999999994</v>
      </c>
      <c r="F261" s="244">
        <v>530</v>
      </c>
      <c r="G261" s="307"/>
    </row>
    <row r="262" spans="1:7" outlineLevel="1" x14ac:dyDescent="0.3">
      <c r="A262" s="272" t="s">
        <v>361</v>
      </c>
      <c r="B262" s="306" t="s">
        <v>362</v>
      </c>
      <c r="C262" s="249" t="s">
        <v>391</v>
      </c>
      <c r="D262" s="243">
        <v>588.98</v>
      </c>
      <c r="E262" s="243">
        <v>106.02</v>
      </c>
      <c r="F262" s="244">
        <v>695</v>
      </c>
      <c r="G262" s="307"/>
    </row>
    <row r="263" spans="1:7" ht="31.2" outlineLevel="1" x14ac:dyDescent="0.3">
      <c r="A263" s="272">
        <v>224</v>
      </c>
      <c r="B263" s="248" t="s">
        <v>297</v>
      </c>
      <c r="C263" s="249"/>
      <c r="D263" s="243">
        <v>0</v>
      </c>
      <c r="E263" s="243">
        <v>0</v>
      </c>
      <c r="F263" s="244">
        <v>0</v>
      </c>
      <c r="G263" s="307"/>
    </row>
    <row r="264" spans="1:7" ht="31.2" outlineLevel="1" x14ac:dyDescent="0.3">
      <c r="A264" s="272" t="s">
        <v>194</v>
      </c>
      <c r="B264" s="306">
        <v>15</v>
      </c>
      <c r="C264" s="268" t="s">
        <v>124</v>
      </c>
      <c r="D264" s="243">
        <v>118.64</v>
      </c>
      <c r="E264" s="243">
        <v>21.36</v>
      </c>
      <c r="F264" s="244">
        <v>140</v>
      </c>
      <c r="G264" s="307"/>
    </row>
    <row r="265" spans="1:7" outlineLevel="1" x14ac:dyDescent="0.3">
      <c r="A265" s="272" t="s">
        <v>195</v>
      </c>
      <c r="B265" s="306">
        <v>20</v>
      </c>
      <c r="C265" s="249" t="s">
        <v>391</v>
      </c>
      <c r="D265" s="243">
        <v>127.12</v>
      </c>
      <c r="E265" s="243">
        <v>22.88</v>
      </c>
      <c r="F265" s="244">
        <v>150</v>
      </c>
      <c r="G265" s="307"/>
    </row>
    <row r="266" spans="1:7" outlineLevel="1" x14ac:dyDescent="0.3">
      <c r="A266" s="272" t="s">
        <v>196</v>
      </c>
      <c r="B266" s="306">
        <v>25</v>
      </c>
      <c r="C266" s="249" t="s">
        <v>391</v>
      </c>
      <c r="D266" s="243">
        <v>144.07</v>
      </c>
      <c r="E266" s="243">
        <v>25.93</v>
      </c>
      <c r="F266" s="244">
        <v>170</v>
      </c>
      <c r="G266" s="307"/>
    </row>
    <row r="267" spans="1:7" ht="31.2" outlineLevel="1" x14ac:dyDescent="0.3">
      <c r="A267" s="272">
        <v>225</v>
      </c>
      <c r="B267" s="248" t="s">
        <v>298</v>
      </c>
      <c r="C267" s="249"/>
      <c r="D267" s="243">
        <v>0</v>
      </c>
      <c r="E267" s="243">
        <v>0</v>
      </c>
      <c r="F267" s="244">
        <v>0</v>
      </c>
      <c r="G267" s="307"/>
    </row>
    <row r="268" spans="1:7" ht="46.8" outlineLevel="1" x14ac:dyDescent="0.3">
      <c r="A268" s="272" t="s">
        <v>197</v>
      </c>
      <c r="B268" s="306">
        <v>15</v>
      </c>
      <c r="C268" s="268" t="s">
        <v>125</v>
      </c>
      <c r="D268" s="243">
        <v>139.83000000000001</v>
      </c>
      <c r="E268" s="243">
        <v>25.17</v>
      </c>
      <c r="F268" s="244">
        <v>165</v>
      </c>
      <c r="G268" s="307"/>
    </row>
    <row r="269" spans="1:7" outlineLevel="1" x14ac:dyDescent="0.3">
      <c r="A269" s="272" t="s">
        <v>198</v>
      </c>
      <c r="B269" s="306">
        <v>20</v>
      </c>
      <c r="C269" s="249" t="s">
        <v>391</v>
      </c>
      <c r="D269" s="243">
        <v>165.25</v>
      </c>
      <c r="E269" s="243">
        <v>29.75</v>
      </c>
      <c r="F269" s="244">
        <v>195</v>
      </c>
      <c r="G269" s="307"/>
    </row>
    <row r="270" spans="1:7" outlineLevel="1" x14ac:dyDescent="0.3">
      <c r="A270" s="272" t="s">
        <v>199</v>
      </c>
      <c r="B270" s="306">
        <v>25</v>
      </c>
      <c r="C270" s="249" t="s">
        <v>391</v>
      </c>
      <c r="D270" s="243">
        <v>190.68</v>
      </c>
      <c r="E270" s="243">
        <v>34.32</v>
      </c>
      <c r="F270" s="244">
        <v>225</v>
      </c>
      <c r="G270" s="307"/>
    </row>
    <row r="271" spans="1:7" ht="46.8" outlineLevel="1" x14ac:dyDescent="0.3">
      <c r="A271" s="240" t="s">
        <v>79</v>
      </c>
      <c r="B271" s="241" t="s">
        <v>669</v>
      </c>
      <c r="C271" s="249" t="s">
        <v>408</v>
      </c>
      <c r="D271" s="243">
        <v>93.22</v>
      </c>
      <c r="E271" s="243">
        <v>16.78</v>
      </c>
      <c r="F271" s="244">
        <v>110</v>
      </c>
      <c r="G271" s="307"/>
    </row>
    <row r="272" spans="1:7" ht="46.8" outlineLevel="1" x14ac:dyDescent="0.3">
      <c r="A272" s="240" t="s">
        <v>81</v>
      </c>
      <c r="B272" s="248" t="s">
        <v>668</v>
      </c>
      <c r="C272" s="249" t="s">
        <v>391</v>
      </c>
      <c r="D272" s="243">
        <v>105.93</v>
      </c>
      <c r="E272" s="243">
        <v>19.07</v>
      </c>
      <c r="F272" s="244">
        <v>125</v>
      </c>
      <c r="G272" s="307"/>
    </row>
    <row r="273" spans="1:7" ht="46.8" outlineLevel="1" x14ac:dyDescent="0.3">
      <c r="A273" s="240" t="s">
        <v>83</v>
      </c>
      <c r="B273" s="248" t="s">
        <v>126</v>
      </c>
      <c r="C273" s="249" t="s">
        <v>408</v>
      </c>
      <c r="D273" s="243">
        <v>0</v>
      </c>
      <c r="E273" s="243">
        <v>0</v>
      </c>
      <c r="F273" s="244">
        <v>0</v>
      </c>
      <c r="G273" s="307"/>
    </row>
    <row r="274" spans="1:7" outlineLevel="1" x14ac:dyDescent="0.3">
      <c r="A274" s="240" t="s">
        <v>200</v>
      </c>
      <c r="B274" s="306">
        <v>15</v>
      </c>
      <c r="C274" s="249" t="s">
        <v>391</v>
      </c>
      <c r="D274" s="243">
        <v>131.36000000000001</v>
      </c>
      <c r="E274" s="243">
        <v>23.64</v>
      </c>
      <c r="F274" s="244">
        <v>155</v>
      </c>
      <c r="G274" s="307"/>
    </row>
    <row r="275" spans="1:7" outlineLevel="1" x14ac:dyDescent="0.3">
      <c r="A275" s="240" t="s">
        <v>201</v>
      </c>
      <c r="B275" s="306">
        <v>20</v>
      </c>
      <c r="C275" s="249" t="s">
        <v>391</v>
      </c>
      <c r="D275" s="243">
        <v>139.83000000000001</v>
      </c>
      <c r="E275" s="243">
        <v>25.17</v>
      </c>
      <c r="F275" s="244">
        <v>165</v>
      </c>
      <c r="G275" s="307"/>
    </row>
    <row r="276" spans="1:7" outlineLevel="1" x14ac:dyDescent="0.3">
      <c r="A276" s="240" t="s">
        <v>202</v>
      </c>
      <c r="B276" s="306">
        <v>25</v>
      </c>
      <c r="C276" s="249" t="s">
        <v>391</v>
      </c>
      <c r="D276" s="243">
        <v>148.31</v>
      </c>
      <c r="E276" s="243">
        <v>26.69</v>
      </c>
      <c r="F276" s="244">
        <v>175</v>
      </c>
      <c r="G276" s="307"/>
    </row>
    <row r="277" spans="1:7" ht="62.4" outlineLevel="1" x14ac:dyDescent="0.3">
      <c r="A277" s="240" t="s">
        <v>884</v>
      </c>
      <c r="B277" s="248" t="s">
        <v>160</v>
      </c>
      <c r="C277" s="249"/>
      <c r="D277" s="243">
        <v>0</v>
      </c>
      <c r="E277" s="243">
        <v>0</v>
      </c>
      <c r="F277" s="244">
        <v>0</v>
      </c>
      <c r="G277" s="307"/>
    </row>
    <row r="278" spans="1:7" outlineLevel="1" x14ac:dyDescent="0.3">
      <c r="A278" s="240" t="s">
        <v>203</v>
      </c>
      <c r="B278" s="306">
        <v>15</v>
      </c>
      <c r="C278" s="249" t="s">
        <v>391</v>
      </c>
      <c r="D278" s="243">
        <v>144.07</v>
      </c>
      <c r="E278" s="243">
        <v>25.93</v>
      </c>
      <c r="F278" s="244">
        <v>170</v>
      </c>
      <c r="G278" s="307"/>
    </row>
    <row r="279" spans="1:7" outlineLevel="1" x14ac:dyDescent="0.3">
      <c r="A279" s="240" t="s">
        <v>204</v>
      </c>
      <c r="B279" s="306">
        <v>20</v>
      </c>
      <c r="C279" s="249" t="s">
        <v>391</v>
      </c>
      <c r="D279" s="243">
        <v>152.54</v>
      </c>
      <c r="E279" s="243">
        <v>27.46</v>
      </c>
      <c r="F279" s="244">
        <v>180</v>
      </c>
      <c r="G279" s="307"/>
    </row>
    <row r="280" spans="1:7" outlineLevel="1" x14ac:dyDescent="0.3">
      <c r="A280" s="240" t="s">
        <v>205</v>
      </c>
      <c r="B280" s="306">
        <v>25</v>
      </c>
      <c r="C280" s="249" t="s">
        <v>391</v>
      </c>
      <c r="D280" s="243">
        <v>165.25</v>
      </c>
      <c r="E280" s="243">
        <v>29.75</v>
      </c>
      <c r="F280" s="244">
        <v>195</v>
      </c>
      <c r="G280" s="307"/>
    </row>
    <row r="281" spans="1:7" ht="46.8" outlineLevel="1" x14ac:dyDescent="0.3">
      <c r="A281" s="240" t="s">
        <v>885</v>
      </c>
      <c r="B281" s="248" t="s">
        <v>161</v>
      </c>
      <c r="C281" s="249" t="s">
        <v>391</v>
      </c>
      <c r="D281" s="243">
        <v>12.71</v>
      </c>
      <c r="E281" s="243">
        <v>2.29</v>
      </c>
      <c r="F281" s="244">
        <v>15</v>
      </c>
      <c r="G281" s="307"/>
    </row>
    <row r="282" spans="1:7" ht="31.2" outlineLevel="1" x14ac:dyDescent="0.3">
      <c r="A282" s="240" t="s">
        <v>84</v>
      </c>
      <c r="B282" s="241" t="s">
        <v>254</v>
      </c>
      <c r="C282" s="249" t="s">
        <v>408</v>
      </c>
      <c r="D282" s="243">
        <v>135.59</v>
      </c>
      <c r="E282" s="243">
        <v>24.41</v>
      </c>
      <c r="F282" s="244">
        <v>160</v>
      </c>
      <c r="G282" s="307"/>
    </row>
    <row r="283" spans="1:7" ht="31.2" outlineLevel="1" x14ac:dyDescent="0.3">
      <c r="A283" s="240" t="s">
        <v>85</v>
      </c>
      <c r="B283" s="248" t="s">
        <v>255</v>
      </c>
      <c r="C283" s="249" t="s">
        <v>391</v>
      </c>
      <c r="D283" s="243">
        <v>250</v>
      </c>
      <c r="E283" s="243">
        <v>45</v>
      </c>
      <c r="F283" s="244">
        <v>295</v>
      </c>
      <c r="G283" s="307"/>
    </row>
    <row r="284" spans="1:7" ht="31.2" outlineLevel="1" x14ac:dyDescent="0.3">
      <c r="A284" s="240" t="s">
        <v>86</v>
      </c>
      <c r="B284" s="248" t="s">
        <v>299</v>
      </c>
      <c r="C284" s="249" t="s">
        <v>391</v>
      </c>
      <c r="D284" s="243">
        <v>55.08</v>
      </c>
      <c r="E284" s="243">
        <v>9.92</v>
      </c>
      <c r="F284" s="244">
        <v>65</v>
      </c>
      <c r="G284" s="307"/>
    </row>
    <row r="285" spans="1:7" outlineLevel="1" x14ac:dyDescent="0.3">
      <c r="A285" s="240" t="s">
        <v>50</v>
      </c>
      <c r="B285" s="273" t="s">
        <v>300</v>
      </c>
      <c r="C285" s="249" t="s">
        <v>408</v>
      </c>
      <c r="D285" s="243">
        <v>0</v>
      </c>
      <c r="E285" s="243">
        <v>0</v>
      </c>
      <c r="F285" s="244">
        <v>0</v>
      </c>
      <c r="G285" s="307"/>
    </row>
    <row r="286" spans="1:7" outlineLevel="1" x14ac:dyDescent="0.3">
      <c r="A286" s="240" t="s">
        <v>206</v>
      </c>
      <c r="B286" s="306">
        <v>15</v>
      </c>
      <c r="C286" s="249" t="s">
        <v>391</v>
      </c>
      <c r="D286" s="243">
        <v>97.46</v>
      </c>
      <c r="E286" s="243">
        <v>17.54</v>
      </c>
      <c r="F286" s="244">
        <v>115</v>
      </c>
      <c r="G286" s="307"/>
    </row>
    <row r="287" spans="1:7" outlineLevel="1" x14ac:dyDescent="0.3">
      <c r="A287" s="240" t="s">
        <v>207</v>
      </c>
      <c r="B287" s="306">
        <v>20</v>
      </c>
      <c r="C287" s="249" t="s">
        <v>391</v>
      </c>
      <c r="D287" s="243">
        <v>105.93</v>
      </c>
      <c r="E287" s="243">
        <v>19.07</v>
      </c>
      <c r="F287" s="244">
        <v>125</v>
      </c>
      <c r="G287" s="307"/>
    </row>
    <row r="288" spans="1:7" outlineLevel="1" x14ac:dyDescent="0.3">
      <c r="A288" s="240" t="s">
        <v>208</v>
      </c>
      <c r="B288" s="306">
        <v>25</v>
      </c>
      <c r="C288" s="249" t="s">
        <v>391</v>
      </c>
      <c r="D288" s="243">
        <v>122.88</v>
      </c>
      <c r="E288" s="243">
        <v>22.12</v>
      </c>
      <c r="F288" s="244">
        <v>145</v>
      </c>
      <c r="G288" s="307"/>
    </row>
    <row r="289" spans="1:7" outlineLevel="1" x14ac:dyDescent="0.3">
      <c r="A289" s="240" t="s">
        <v>363</v>
      </c>
      <c r="B289" s="306" t="s">
        <v>364</v>
      </c>
      <c r="C289" s="249" t="s">
        <v>391</v>
      </c>
      <c r="D289" s="243">
        <v>177.97</v>
      </c>
      <c r="E289" s="243">
        <v>32.03</v>
      </c>
      <c r="F289" s="244">
        <v>210</v>
      </c>
      <c r="G289" s="307"/>
    </row>
    <row r="290" spans="1:7" outlineLevel="1" x14ac:dyDescent="0.3">
      <c r="A290" s="240" t="s">
        <v>88</v>
      </c>
      <c r="B290" s="273" t="s">
        <v>301</v>
      </c>
      <c r="C290" s="249"/>
      <c r="D290" s="243">
        <v>0</v>
      </c>
      <c r="E290" s="243">
        <v>0</v>
      </c>
      <c r="F290" s="244">
        <v>0</v>
      </c>
      <c r="G290" s="307"/>
    </row>
    <row r="291" spans="1:7" outlineLevel="1" x14ac:dyDescent="0.3">
      <c r="A291" s="240" t="s">
        <v>209</v>
      </c>
      <c r="B291" s="306">
        <v>15</v>
      </c>
      <c r="C291" s="249" t="s">
        <v>391</v>
      </c>
      <c r="D291" s="243">
        <v>139.83000000000001</v>
      </c>
      <c r="E291" s="243">
        <v>25.17</v>
      </c>
      <c r="F291" s="244">
        <v>165</v>
      </c>
      <c r="G291" s="307"/>
    </row>
    <row r="292" spans="1:7" outlineLevel="1" x14ac:dyDescent="0.3">
      <c r="A292" s="240" t="s">
        <v>210</v>
      </c>
      <c r="B292" s="306">
        <v>20</v>
      </c>
      <c r="C292" s="249" t="s">
        <v>391</v>
      </c>
      <c r="D292" s="243">
        <v>148.31</v>
      </c>
      <c r="E292" s="243">
        <v>26.69</v>
      </c>
      <c r="F292" s="244">
        <v>175</v>
      </c>
      <c r="G292" s="307"/>
    </row>
    <row r="293" spans="1:7" outlineLevel="1" x14ac:dyDescent="0.3">
      <c r="A293" s="240" t="s">
        <v>211</v>
      </c>
      <c r="B293" s="306">
        <v>25</v>
      </c>
      <c r="C293" s="249" t="s">
        <v>391</v>
      </c>
      <c r="D293" s="243">
        <v>190.68</v>
      </c>
      <c r="E293" s="243">
        <v>34.32</v>
      </c>
      <c r="F293" s="244">
        <v>225</v>
      </c>
      <c r="G293" s="307"/>
    </row>
    <row r="294" spans="1:7" ht="31.2" outlineLevel="1" x14ac:dyDescent="0.3">
      <c r="A294" s="274">
        <v>236</v>
      </c>
      <c r="B294" s="275" t="s">
        <v>517</v>
      </c>
      <c r="C294" s="249" t="s">
        <v>648</v>
      </c>
      <c r="D294" s="243"/>
      <c r="E294" s="243"/>
      <c r="F294" s="244">
        <v>0</v>
      </c>
      <c r="G294" s="307"/>
    </row>
    <row r="295" spans="1:7" ht="31.2" outlineLevel="1" x14ac:dyDescent="0.3">
      <c r="A295" s="274" t="s">
        <v>518</v>
      </c>
      <c r="B295" s="320" t="s">
        <v>649</v>
      </c>
      <c r="C295" s="351" t="s">
        <v>391</v>
      </c>
      <c r="D295" s="243">
        <v>563.55999999999995</v>
      </c>
      <c r="E295" s="243">
        <v>101.44</v>
      </c>
      <c r="F295" s="244">
        <v>665</v>
      </c>
      <c r="G295" s="307"/>
    </row>
    <row r="296" spans="1:7" ht="31.2" outlineLevel="1" x14ac:dyDescent="0.3">
      <c r="A296" s="274" t="s">
        <v>519</v>
      </c>
      <c r="B296" s="320" t="s">
        <v>650</v>
      </c>
      <c r="C296" s="351" t="s">
        <v>391</v>
      </c>
      <c r="D296" s="243">
        <v>588.98</v>
      </c>
      <c r="E296" s="243">
        <v>106.02</v>
      </c>
      <c r="F296" s="244">
        <v>695</v>
      </c>
      <c r="G296" s="307"/>
    </row>
    <row r="297" spans="1:7" ht="31.2" outlineLevel="1" x14ac:dyDescent="0.3">
      <c r="A297" s="274" t="s">
        <v>520</v>
      </c>
      <c r="B297" s="320" t="s">
        <v>651</v>
      </c>
      <c r="C297" s="351" t="s">
        <v>391</v>
      </c>
      <c r="D297" s="243">
        <v>665.25</v>
      </c>
      <c r="E297" s="243">
        <v>119.75</v>
      </c>
      <c r="F297" s="244">
        <v>785</v>
      </c>
      <c r="G297" s="307"/>
    </row>
    <row r="298" spans="1:7" ht="31.2" outlineLevel="1" x14ac:dyDescent="0.3">
      <c r="A298" s="274" t="s">
        <v>521</v>
      </c>
      <c r="B298" s="320" t="s">
        <v>652</v>
      </c>
      <c r="C298" s="351" t="s">
        <v>391</v>
      </c>
      <c r="D298" s="243">
        <v>546.61</v>
      </c>
      <c r="E298" s="243">
        <v>98.39</v>
      </c>
      <c r="F298" s="244">
        <v>645</v>
      </c>
      <c r="G298" s="307"/>
    </row>
    <row r="299" spans="1:7" ht="31.2" outlineLevel="1" x14ac:dyDescent="0.3">
      <c r="A299" s="274" t="s">
        <v>522</v>
      </c>
      <c r="B299" s="320" t="s">
        <v>653</v>
      </c>
      <c r="C299" s="351" t="s">
        <v>391</v>
      </c>
      <c r="D299" s="243">
        <v>567.79999999999995</v>
      </c>
      <c r="E299" s="243">
        <v>102.2</v>
      </c>
      <c r="F299" s="244">
        <v>670</v>
      </c>
      <c r="G299" s="307"/>
    </row>
    <row r="300" spans="1:7" ht="31.2" outlineLevel="1" x14ac:dyDescent="0.3">
      <c r="A300" s="274" t="s">
        <v>523</v>
      </c>
      <c r="B300" s="320" t="s">
        <v>654</v>
      </c>
      <c r="C300" s="351" t="s">
        <v>391</v>
      </c>
      <c r="D300" s="243">
        <v>639.83000000000004</v>
      </c>
      <c r="E300" s="243">
        <v>115.17</v>
      </c>
      <c r="F300" s="244">
        <v>755</v>
      </c>
      <c r="G300" s="307"/>
    </row>
    <row r="301" spans="1:7" ht="31.2" outlineLevel="1" x14ac:dyDescent="0.3">
      <c r="A301" s="274" t="s">
        <v>524</v>
      </c>
      <c r="B301" s="320" t="s">
        <v>655</v>
      </c>
      <c r="C301" s="351" t="s">
        <v>391</v>
      </c>
      <c r="D301" s="243">
        <v>495.76</v>
      </c>
      <c r="E301" s="243">
        <v>89.24</v>
      </c>
      <c r="F301" s="244">
        <v>585</v>
      </c>
      <c r="G301" s="307"/>
    </row>
    <row r="302" spans="1:7" ht="31.2" outlineLevel="1" x14ac:dyDescent="0.3">
      <c r="A302" s="274" t="s">
        <v>525</v>
      </c>
      <c r="B302" s="320" t="s">
        <v>656</v>
      </c>
      <c r="C302" s="351" t="s">
        <v>391</v>
      </c>
      <c r="D302" s="243">
        <v>504.24</v>
      </c>
      <c r="E302" s="243">
        <v>90.76</v>
      </c>
      <c r="F302" s="244">
        <v>595</v>
      </c>
      <c r="G302" s="307"/>
    </row>
    <row r="303" spans="1:7" ht="31.2" outlineLevel="1" x14ac:dyDescent="0.3">
      <c r="A303" s="274" t="s">
        <v>526</v>
      </c>
      <c r="B303" s="320" t="s">
        <v>657</v>
      </c>
      <c r="C303" s="351" t="s">
        <v>391</v>
      </c>
      <c r="D303" s="243">
        <v>525.41999999999996</v>
      </c>
      <c r="E303" s="243">
        <v>94.58</v>
      </c>
      <c r="F303" s="244">
        <v>620</v>
      </c>
      <c r="G303" s="307"/>
    </row>
    <row r="304" spans="1:7" ht="31.2" outlineLevel="1" x14ac:dyDescent="0.3">
      <c r="A304" s="274" t="s">
        <v>527</v>
      </c>
      <c r="B304" s="320" t="s">
        <v>147</v>
      </c>
      <c r="C304" s="351" t="s">
        <v>391</v>
      </c>
      <c r="D304" s="243">
        <v>487.29</v>
      </c>
      <c r="E304" s="243">
        <v>87.71</v>
      </c>
      <c r="F304" s="244">
        <v>575</v>
      </c>
      <c r="G304" s="307"/>
    </row>
    <row r="305" spans="1:7" ht="31.2" outlineLevel="1" x14ac:dyDescent="0.3">
      <c r="A305" s="274" t="s">
        <v>528</v>
      </c>
      <c r="B305" s="320" t="s">
        <v>148</v>
      </c>
      <c r="C305" s="351" t="s">
        <v>391</v>
      </c>
      <c r="D305" s="243">
        <v>495.76</v>
      </c>
      <c r="E305" s="243">
        <v>89.24</v>
      </c>
      <c r="F305" s="244">
        <v>585</v>
      </c>
      <c r="G305" s="307"/>
    </row>
    <row r="306" spans="1:7" ht="31.2" outlineLevel="1" x14ac:dyDescent="0.3">
      <c r="A306" s="274" t="s">
        <v>529</v>
      </c>
      <c r="B306" s="320" t="s">
        <v>149</v>
      </c>
      <c r="C306" s="351" t="s">
        <v>391</v>
      </c>
      <c r="D306" s="243">
        <v>504.24</v>
      </c>
      <c r="E306" s="243">
        <v>90.76</v>
      </c>
      <c r="F306" s="244">
        <v>595</v>
      </c>
      <c r="G306" s="307"/>
    </row>
    <row r="307" spans="1:7" ht="31.2" outlineLevel="1" x14ac:dyDescent="0.3">
      <c r="A307" s="274" t="s">
        <v>273</v>
      </c>
      <c r="B307" s="320" t="s">
        <v>150</v>
      </c>
      <c r="C307" s="351" t="s">
        <v>391</v>
      </c>
      <c r="D307" s="243">
        <v>516.95000000000005</v>
      </c>
      <c r="E307" s="243">
        <v>93.05</v>
      </c>
      <c r="F307" s="244">
        <v>610</v>
      </c>
      <c r="G307" s="307"/>
    </row>
    <row r="308" spans="1:7" ht="31.2" outlineLevel="1" x14ac:dyDescent="0.3">
      <c r="A308" s="274" t="s">
        <v>274</v>
      </c>
      <c r="B308" s="320" t="s">
        <v>151</v>
      </c>
      <c r="C308" s="351" t="s">
        <v>391</v>
      </c>
      <c r="D308" s="243">
        <v>525.41999999999996</v>
      </c>
      <c r="E308" s="243">
        <v>94.58</v>
      </c>
      <c r="F308" s="244">
        <v>620</v>
      </c>
      <c r="G308" s="307"/>
    </row>
    <row r="309" spans="1:7" ht="31.2" outlineLevel="1" x14ac:dyDescent="0.3">
      <c r="A309" s="274">
        <v>237</v>
      </c>
      <c r="B309" s="275" t="s">
        <v>530</v>
      </c>
      <c r="C309" s="249" t="s">
        <v>648</v>
      </c>
      <c r="D309" s="243"/>
      <c r="E309" s="243"/>
      <c r="F309" s="244">
        <v>0</v>
      </c>
      <c r="G309" s="307"/>
    </row>
    <row r="310" spans="1:7" ht="31.2" outlineLevel="1" x14ac:dyDescent="0.3">
      <c r="A310" s="274" t="s">
        <v>531</v>
      </c>
      <c r="B310" s="320" t="s">
        <v>658</v>
      </c>
      <c r="C310" s="351" t="s">
        <v>391</v>
      </c>
      <c r="D310" s="243">
        <v>618.64</v>
      </c>
      <c r="E310" s="243">
        <v>111.36</v>
      </c>
      <c r="F310" s="244">
        <v>730</v>
      </c>
      <c r="G310" s="307"/>
    </row>
    <row r="311" spans="1:7" ht="31.2" outlineLevel="1" x14ac:dyDescent="0.3">
      <c r="A311" s="274" t="s">
        <v>532</v>
      </c>
      <c r="B311" s="320" t="s">
        <v>650</v>
      </c>
      <c r="C311" s="351" t="s">
        <v>391</v>
      </c>
      <c r="D311" s="243">
        <v>644.07000000000005</v>
      </c>
      <c r="E311" s="243">
        <v>115.93</v>
      </c>
      <c r="F311" s="244">
        <v>760</v>
      </c>
      <c r="G311" s="307"/>
    </row>
    <row r="312" spans="1:7" ht="31.2" outlineLevel="1" x14ac:dyDescent="0.3">
      <c r="A312" s="274" t="s">
        <v>533</v>
      </c>
      <c r="B312" s="320" t="s">
        <v>659</v>
      </c>
      <c r="C312" s="351" t="s">
        <v>391</v>
      </c>
      <c r="D312" s="243">
        <v>720.34</v>
      </c>
      <c r="E312" s="243">
        <v>129.66</v>
      </c>
      <c r="F312" s="244">
        <v>850</v>
      </c>
      <c r="G312" s="307"/>
    </row>
    <row r="313" spans="1:7" ht="31.2" outlineLevel="1" x14ac:dyDescent="0.3">
      <c r="A313" s="274" t="s">
        <v>534</v>
      </c>
      <c r="B313" s="320" t="s">
        <v>660</v>
      </c>
      <c r="C313" s="351" t="s">
        <v>391</v>
      </c>
      <c r="D313" s="243">
        <v>605.92999999999995</v>
      </c>
      <c r="E313" s="243">
        <v>109.07</v>
      </c>
      <c r="F313" s="244">
        <v>715</v>
      </c>
      <c r="G313" s="307"/>
    </row>
    <row r="314" spans="1:7" ht="31.2" outlineLevel="1" x14ac:dyDescent="0.3">
      <c r="A314" s="274" t="s">
        <v>535</v>
      </c>
      <c r="B314" s="320" t="s">
        <v>661</v>
      </c>
      <c r="C314" s="351" t="s">
        <v>391</v>
      </c>
      <c r="D314" s="243">
        <v>622.88</v>
      </c>
      <c r="E314" s="243">
        <v>112.12</v>
      </c>
      <c r="F314" s="244">
        <v>735</v>
      </c>
      <c r="G314" s="307"/>
    </row>
    <row r="315" spans="1:7" ht="31.2" outlineLevel="1" x14ac:dyDescent="0.3">
      <c r="A315" s="274" t="s">
        <v>536</v>
      </c>
      <c r="B315" s="320" t="s">
        <v>662</v>
      </c>
      <c r="C315" s="351" t="s">
        <v>391</v>
      </c>
      <c r="D315" s="243">
        <v>694.92</v>
      </c>
      <c r="E315" s="243">
        <v>125.08</v>
      </c>
      <c r="F315" s="244">
        <v>820</v>
      </c>
      <c r="G315" s="307"/>
    </row>
    <row r="316" spans="1:7" ht="31.2" outlineLevel="1" x14ac:dyDescent="0.3">
      <c r="A316" s="274" t="s">
        <v>537</v>
      </c>
      <c r="B316" s="320" t="s">
        <v>655</v>
      </c>
      <c r="C316" s="351" t="s">
        <v>391</v>
      </c>
      <c r="D316" s="243">
        <v>550.85</v>
      </c>
      <c r="E316" s="243">
        <v>99.15</v>
      </c>
      <c r="F316" s="244">
        <v>650</v>
      </c>
      <c r="G316" s="307"/>
    </row>
    <row r="317" spans="1:7" ht="31.2" outlineLevel="1" x14ac:dyDescent="0.3">
      <c r="A317" s="274" t="s">
        <v>538</v>
      </c>
      <c r="B317" s="320" t="s">
        <v>656</v>
      </c>
      <c r="C317" s="351" t="s">
        <v>391</v>
      </c>
      <c r="D317" s="243">
        <v>559.32000000000005</v>
      </c>
      <c r="E317" s="243">
        <v>100.68</v>
      </c>
      <c r="F317" s="244">
        <v>660</v>
      </c>
      <c r="G317" s="307"/>
    </row>
    <row r="318" spans="1:7" ht="31.2" outlineLevel="1" x14ac:dyDescent="0.3">
      <c r="A318" s="274" t="s">
        <v>539</v>
      </c>
      <c r="B318" s="320" t="s">
        <v>657</v>
      </c>
      <c r="C318" s="351" t="s">
        <v>391</v>
      </c>
      <c r="D318" s="243">
        <v>580.51</v>
      </c>
      <c r="E318" s="243">
        <v>104.49</v>
      </c>
      <c r="F318" s="244">
        <v>685</v>
      </c>
      <c r="G318" s="307"/>
    </row>
    <row r="319" spans="1:7" ht="31.2" outlineLevel="1" x14ac:dyDescent="0.3">
      <c r="A319" s="274" t="s">
        <v>540</v>
      </c>
      <c r="B319" s="320" t="s">
        <v>147</v>
      </c>
      <c r="C319" s="351" t="s">
        <v>391</v>
      </c>
      <c r="D319" s="243">
        <v>542.37</v>
      </c>
      <c r="E319" s="243">
        <v>97.63</v>
      </c>
      <c r="F319" s="244">
        <v>640</v>
      </c>
      <c r="G319" s="307"/>
    </row>
    <row r="320" spans="1:7" ht="31.2" outlineLevel="1" x14ac:dyDescent="0.3">
      <c r="A320" s="274" t="s">
        <v>541</v>
      </c>
      <c r="B320" s="320" t="s">
        <v>148</v>
      </c>
      <c r="C320" s="351" t="s">
        <v>391</v>
      </c>
      <c r="D320" s="243">
        <v>550.85</v>
      </c>
      <c r="E320" s="243">
        <v>99.15</v>
      </c>
      <c r="F320" s="244">
        <v>650</v>
      </c>
      <c r="G320" s="307"/>
    </row>
    <row r="321" spans="1:7" ht="31.2" outlineLevel="1" x14ac:dyDescent="0.3">
      <c r="A321" s="274" t="s">
        <v>542</v>
      </c>
      <c r="B321" s="320" t="s">
        <v>149</v>
      </c>
      <c r="C321" s="351" t="s">
        <v>391</v>
      </c>
      <c r="D321" s="243">
        <v>559.32000000000005</v>
      </c>
      <c r="E321" s="243">
        <v>100.68</v>
      </c>
      <c r="F321" s="244">
        <v>660</v>
      </c>
      <c r="G321" s="307"/>
    </row>
    <row r="322" spans="1:7" ht="31.2" outlineLevel="1" x14ac:dyDescent="0.3">
      <c r="A322" s="274" t="s">
        <v>275</v>
      </c>
      <c r="B322" s="320" t="s">
        <v>150</v>
      </c>
      <c r="C322" s="351" t="s">
        <v>391</v>
      </c>
      <c r="D322" s="243">
        <v>572.03</v>
      </c>
      <c r="E322" s="243">
        <v>102.97</v>
      </c>
      <c r="F322" s="244">
        <v>675</v>
      </c>
      <c r="G322" s="307"/>
    </row>
    <row r="323" spans="1:7" ht="31.2" outlineLevel="1" x14ac:dyDescent="0.3">
      <c r="A323" s="274" t="s">
        <v>276</v>
      </c>
      <c r="B323" s="320" t="s">
        <v>151</v>
      </c>
      <c r="C323" s="351" t="s">
        <v>391</v>
      </c>
      <c r="D323" s="243">
        <v>580.51</v>
      </c>
      <c r="E323" s="243">
        <v>104.49</v>
      </c>
      <c r="F323" s="244">
        <v>685</v>
      </c>
      <c r="G323" s="307"/>
    </row>
    <row r="324" spans="1:7" ht="31.2" outlineLevel="1" x14ac:dyDescent="0.3">
      <c r="A324" s="274">
        <v>238</v>
      </c>
      <c r="B324" s="275" t="s">
        <v>543</v>
      </c>
      <c r="C324" s="249" t="s">
        <v>401</v>
      </c>
      <c r="D324" s="243"/>
      <c r="E324" s="243"/>
      <c r="F324" s="244">
        <v>0</v>
      </c>
      <c r="G324" s="307"/>
    </row>
    <row r="325" spans="1:7" ht="31.2" outlineLevel="1" x14ac:dyDescent="0.3">
      <c r="A325" s="274" t="s">
        <v>227</v>
      </c>
      <c r="B325" s="320" t="s">
        <v>658</v>
      </c>
      <c r="C325" s="351" t="s">
        <v>391</v>
      </c>
      <c r="D325" s="243">
        <v>313.56</v>
      </c>
      <c r="E325" s="243">
        <v>56.44</v>
      </c>
      <c r="F325" s="244">
        <v>370</v>
      </c>
      <c r="G325" s="307"/>
    </row>
    <row r="326" spans="1:7" ht="31.2" outlineLevel="1" x14ac:dyDescent="0.3">
      <c r="A326" s="274" t="s">
        <v>228</v>
      </c>
      <c r="B326" s="320" t="s">
        <v>650</v>
      </c>
      <c r="C326" s="351" t="s">
        <v>391</v>
      </c>
      <c r="D326" s="243">
        <v>338.98</v>
      </c>
      <c r="E326" s="243">
        <v>61.02</v>
      </c>
      <c r="F326" s="244">
        <v>400</v>
      </c>
      <c r="G326" s="307"/>
    </row>
    <row r="327" spans="1:7" ht="31.2" outlineLevel="1" x14ac:dyDescent="0.3">
      <c r="A327" s="274" t="s">
        <v>229</v>
      </c>
      <c r="B327" s="320" t="s">
        <v>663</v>
      </c>
      <c r="C327" s="351" t="s">
        <v>391</v>
      </c>
      <c r="D327" s="243">
        <v>415.25</v>
      </c>
      <c r="E327" s="243">
        <v>74.75</v>
      </c>
      <c r="F327" s="244">
        <v>490</v>
      </c>
      <c r="G327" s="307"/>
    </row>
    <row r="328" spans="1:7" ht="31.2" outlineLevel="1" x14ac:dyDescent="0.3">
      <c r="A328" s="274" t="s">
        <v>544</v>
      </c>
      <c r="B328" s="320" t="s">
        <v>652</v>
      </c>
      <c r="C328" s="351" t="s">
        <v>391</v>
      </c>
      <c r="D328" s="243">
        <v>296.61</v>
      </c>
      <c r="E328" s="243">
        <v>53.39</v>
      </c>
      <c r="F328" s="244">
        <v>350</v>
      </c>
      <c r="G328" s="307"/>
    </row>
    <row r="329" spans="1:7" ht="31.2" outlineLevel="1" x14ac:dyDescent="0.3">
      <c r="A329" s="274" t="s">
        <v>545</v>
      </c>
      <c r="B329" s="320" t="s">
        <v>664</v>
      </c>
      <c r="C329" s="351" t="s">
        <v>391</v>
      </c>
      <c r="D329" s="243">
        <v>313.56</v>
      </c>
      <c r="E329" s="243">
        <v>56.44</v>
      </c>
      <c r="F329" s="244">
        <v>370</v>
      </c>
      <c r="G329" s="307"/>
    </row>
    <row r="330" spans="1:7" ht="31.2" outlineLevel="1" x14ac:dyDescent="0.3">
      <c r="A330" s="274" t="s">
        <v>546</v>
      </c>
      <c r="B330" s="320" t="s">
        <v>654</v>
      </c>
      <c r="C330" s="351" t="s">
        <v>391</v>
      </c>
      <c r="D330" s="243">
        <v>389.83</v>
      </c>
      <c r="E330" s="243">
        <v>70.17</v>
      </c>
      <c r="F330" s="244">
        <v>460</v>
      </c>
      <c r="G330" s="307"/>
    </row>
    <row r="331" spans="1:7" ht="31.2" outlineLevel="1" x14ac:dyDescent="0.3">
      <c r="A331" s="274" t="s">
        <v>547</v>
      </c>
      <c r="B331" s="320" t="s">
        <v>655</v>
      </c>
      <c r="C331" s="351" t="s">
        <v>391</v>
      </c>
      <c r="D331" s="243">
        <v>245.76</v>
      </c>
      <c r="E331" s="243">
        <v>44.24</v>
      </c>
      <c r="F331" s="244">
        <v>290</v>
      </c>
      <c r="G331" s="307"/>
    </row>
    <row r="332" spans="1:7" ht="31.2" outlineLevel="1" x14ac:dyDescent="0.3">
      <c r="A332" s="274" t="s">
        <v>548</v>
      </c>
      <c r="B332" s="320" t="s">
        <v>656</v>
      </c>
      <c r="C332" s="351" t="s">
        <v>391</v>
      </c>
      <c r="D332" s="243">
        <v>254.24</v>
      </c>
      <c r="E332" s="243">
        <v>45.76</v>
      </c>
      <c r="F332" s="244">
        <v>300</v>
      </c>
      <c r="G332" s="307"/>
    </row>
    <row r="333" spans="1:7" ht="31.2" outlineLevel="1" x14ac:dyDescent="0.3">
      <c r="A333" s="274" t="s">
        <v>549</v>
      </c>
      <c r="B333" s="320" t="s">
        <v>657</v>
      </c>
      <c r="C333" s="351" t="s">
        <v>391</v>
      </c>
      <c r="D333" s="243">
        <v>271.19</v>
      </c>
      <c r="E333" s="243">
        <v>48.81</v>
      </c>
      <c r="F333" s="244">
        <v>320</v>
      </c>
      <c r="G333" s="307"/>
    </row>
    <row r="334" spans="1:7" ht="31.2" outlineLevel="1" x14ac:dyDescent="0.3">
      <c r="A334" s="274" t="s">
        <v>550</v>
      </c>
      <c r="B334" s="320" t="s">
        <v>147</v>
      </c>
      <c r="C334" s="351" t="s">
        <v>391</v>
      </c>
      <c r="D334" s="243">
        <v>237.29</v>
      </c>
      <c r="E334" s="243">
        <v>42.71</v>
      </c>
      <c r="F334" s="244">
        <v>280</v>
      </c>
      <c r="G334" s="307"/>
    </row>
    <row r="335" spans="1:7" ht="31.2" outlineLevel="1" x14ac:dyDescent="0.3">
      <c r="A335" s="274" t="s">
        <v>551</v>
      </c>
      <c r="B335" s="320" t="s">
        <v>148</v>
      </c>
      <c r="C335" s="351" t="s">
        <v>391</v>
      </c>
      <c r="D335" s="243">
        <v>245.76</v>
      </c>
      <c r="E335" s="243">
        <v>44.24</v>
      </c>
      <c r="F335" s="244">
        <v>290</v>
      </c>
      <c r="G335" s="307"/>
    </row>
    <row r="336" spans="1:7" ht="31.2" outlineLevel="1" x14ac:dyDescent="0.3">
      <c r="A336" s="274" t="s">
        <v>552</v>
      </c>
      <c r="B336" s="320" t="s">
        <v>149</v>
      </c>
      <c r="C336" s="351" t="s">
        <v>391</v>
      </c>
      <c r="D336" s="243">
        <v>254.24</v>
      </c>
      <c r="E336" s="243">
        <v>45.76</v>
      </c>
      <c r="F336" s="244">
        <v>300</v>
      </c>
      <c r="G336" s="307"/>
    </row>
    <row r="337" spans="1:7" ht="31.2" outlineLevel="1" x14ac:dyDescent="0.3">
      <c r="A337" s="274" t="s">
        <v>277</v>
      </c>
      <c r="B337" s="320" t="s">
        <v>150</v>
      </c>
      <c r="C337" s="351" t="s">
        <v>391</v>
      </c>
      <c r="D337" s="243">
        <v>266.95</v>
      </c>
      <c r="E337" s="243">
        <v>48.05</v>
      </c>
      <c r="F337" s="244">
        <v>315</v>
      </c>
      <c r="G337" s="307"/>
    </row>
    <row r="338" spans="1:7" ht="31.2" outlineLevel="1" x14ac:dyDescent="0.3">
      <c r="A338" s="274" t="s">
        <v>278</v>
      </c>
      <c r="B338" s="320" t="s">
        <v>151</v>
      </c>
      <c r="C338" s="351" t="s">
        <v>391</v>
      </c>
      <c r="D338" s="243">
        <v>271.19</v>
      </c>
      <c r="E338" s="243">
        <v>48.81</v>
      </c>
      <c r="F338" s="244">
        <v>320</v>
      </c>
      <c r="G338" s="307"/>
    </row>
    <row r="339" spans="1:7" ht="46.8" outlineLevel="1" x14ac:dyDescent="0.3">
      <c r="A339" s="274">
        <v>239</v>
      </c>
      <c r="B339" s="275" t="s">
        <v>335</v>
      </c>
      <c r="C339" s="249" t="s">
        <v>648</v>
      </c>
      <c r="D339" s="243"/>
      <c r="E339" s="243"/>
      <c r="F339" s="244">
        <v>0</v>
      </c>
      <c r="G339" s="307"/>
    </row>
    <row r="340" spans="1:7" ht="31.2" outlineLevel="1" x14ac:dyDescent="0.3">
      <c r="A340" s="274" t="s">
        <v>230</v>
      </c>
      <c r="B340" s="320" t="s">
        <v>649</v>
      </c>
      <c r="C340" s="351" t="s">
        <v>391</v>
      </c>
      <c r="D340" s="243">
        <v>245.76</v>
      </c>
      <c r="E340" s="243">
        <v>44.24</v>
      </c>
      <c r="F340" s="244">
        <v>290</v>
      </c>
      <c r="G340" s="307"/>
    </row>
    <row r="341" spans="1:7" ht="31.2" outlineLevel="1" x14ac:dyDescent="0.3">
      <c r="A341" s="274" t="s">
        <v>231</v>
      </c>
      <c r="B341" s="320" t="s">
        <v>650</v>
      </c>
      <c r="C341" s="351" t="s">
        <v>391</v>
      </c>
      <c r="D341" s="243">
        <v>271.19</v>
      </c>
      <c r="E341" s="243">
        <v>48.81</v>
      </c>
      <c r="F341" s="244">
        <v>320</v>
      </c>
      <c r="G341" s="307"/>
    </row>
    <row r="342" spans="1:7" ht="31.2" outlineLevel="1" x14ac:dyDescent="0.3">
      <c r="A342" s="274" t="s">
        <v>232</v>
      </c>
      <c r="B342" s="320" t="s">
        <v>651</v>
      </c>
      <c r="C342" s="351" t="s">
        <v>391</v>
      </c>
      <c r="D342" s="243">
        <v>347.46</v>
      </c>
      <c r="E342" s="243">
        <v>62.54</v>
      </c>
      <c r="F342" s="244">
        <v>410</v>
      </c>
      <c r="G342" s="307"/>
    </row>
    <row r="343" spans="1:7" ht="31.2" outlineLevel="1" x14ac:dyDescent="0.3">
      <c r="A343" s="274" t="s">
        <v>597</v>
      </c>
      <c r="B343" s="320" t="s">
        <v>652</v>
      </c>
      <c r="C343" s="351" t="s">
        <v>391</v>
      </c>
      <c r="D343" s="243">
        <v>228.81</v>
      </c>
      <c r="E343" s="243">
        <v>41.19</v>
      </c>
      <c r="F343" s="244">
        <v>270</v>
      </c>
      <c r="G343" s="307"/>
    </row>
    <row r="344" spans="1:7" ht="31.2" outlineLevel="1" x14ac:dyDescent="0.3">
      <c r="A344" s="274" t="s">
        <v>599</v>
      </c>
      <c r="B344" s="320" t="s">
        <v>653</v>
      </c>
      <c r="C344" s="351" t="s">
        <v>391</v>
      </c>
      <c r="D344" s="243">
        <v>250</v>
      </c>
      <c r="E344" s="243">
        <v>45</v>
      </c>
      <c r="F344" s="244">
        <v>295</v>
      </c>
      <c r="G344" s="307"/>
    </row>
    <row r="345" spans="1:7" ht="31.2" outlineLevel="1" x14ac:dyDescent="0.3">
      <c r="A345" s="274" t="s">
        <v>601</v>
      </c>
      <c r="B345" s="320" t="s">
        <v>654</v>
      </c>
      <c r="C345" s="351" t="s">
        <v>391</v>
      </c>
      <c r="D345" s="243">
        <v>322.02999999999997</v>
      </c>
      <c r="E345" s="243">
        <v>57.97</v>
      </c>
      <c r="F345" s="244">
        <v>380</v>
      </c>
      <c r="G345" s="307"/>
    </row>
    <row r="346" spans="1:7" ht="31.2" outlineLevel="1" x14ac:dyDescent="0.3">
      <c r="A346" s="274" t="s">
        <v>603</v>
      </c>
      <c r="B346" s="320" t="s">
        <v>655</v>
      </c>
      <c r="C346" s="351" t="s">
        <v>391</v>
      </c>
      <c r="D346" s="243">
        <v>177.97</v>
      </c>
      <c r="E346" s="243">
        <v>32.03</v>
      </c>
      <c r="F346" s="244">
        <v>210</v>
      </c>
      <c r="G346" s="307"/>
    </row>
    <row r="347" spans="1:7" ht="31.2" outlineLevel="1" x14ac:dyDescent="0.3">
      <c r="A347" s="274" t="s">
        <v>605</v>
      </c>
      <c r="B347" s="320" t="s">
        <v>656</v>
      </c>
      <c r="C347" s="351" t="s">
        <v>391</v>
      </c>
      <c r="D347" s="243">
        <v>186.44</v>
      </c>
      <c r="E347" s="243">
        <v>33.56</v>
      </c>
      <c r="F347" s="244">
        <v>220</v>
      </c>
      <c r="G347" s="307"/>
    </row>
    <row r="348" spans="1:7" ht="31.2" outlineLevel="1" x14ac:dyDescent="0.3">
      <c r="A348" s="274" t="s">
        <v>607</v>
      </c>
      <c r="B348" s="320" t="s">
        <v>657</v>
      </c>
      <c r="C348" s="351" t="s">
        <v>391</v>
      </c>
      <c r="D348" s="243">
        <v>207.63</v>
      </c>
      <c r="E348" s="243">
        <v>37.369999999999997</v>
      </c>
      <c r="F348" s="244">
        <v>245</v>
      </c>
      <c r="G348" s="307"/>
    </row>
    <row r="349" spans="1:7" ht="31.2" outlineLevel="1" x14ac:dyDescent="0.3">
      <c r="A349" s="274" t="s">
        <v>285</v>
      </c>
      <c r="B349" s="320" t="s">
        <v>147</v>
      </c>
      <c r="C349" s="351" t="s">
        <v>391</v>
      </c>
      <c r="D349" s="243">
        <v>169.49</v>
      </c>
      <c r="E349" s="243">
        <v>30.51</v>
      </c>
      <c r="F349" s="244">
        <v>200</v>
      </c>
      <c r="G349" s="307"/>
    </row>
    <row r="350" spans="1:7" ht="31.2" outlineLevel="1" x14ac:dyDescent="0.3">
      <c r="A350" s="274" t="s">
        <v>286</v>
      </c>
      <c r="B350" s="320" t="s">
        <v>148</v>
      </c>
      <c r="C350" s="351" t="s">
        <v>391</v>
      </c>
      <c r="D350" s="243">
        <v>177.97</v>
      </c>
      <c r="E350" s="243">
        <v>32.03</v>
      </c>
      <c r="F350" s="244">
        <v>210</v>
      </c>
      <c r="G350" s="307"/>
    </row>
    <row r="351" spans="1:7" ht="31.2" outlineLevel="1" x14ac:dyDescent="0.3">
      <c r="A351" s="274" t="s">
        <v>287</v>
      </c>
      <c r="B351" s="320" t="s">
        <v>149</v>
      </c>
      <c r="C351" s="351" t="s">
        <v>391</v>
      </c>
      <c r="D351" s="243">
        <v>186.44</v>
      </c>
      <c r="E351" s="243">
        <v>33.56</v>
      </c>
      <c r="F351" s="244">
        <v>220</v>
      </c>
      <c r="G351" s="307"/>
    </row>
    <row r="352" spans="1:7" ht="31.2" outlineLevel="1" x14ac:dyDescent="0.3">
      <c r="A352" s="274" t="s">
        <v>288</v>
      </c>
      <c r="B352" s="320" t="s">
        <v>150</v>
      </c>
      <c r="C352" s="351" t="s">
        <v>391</v>
      </c>
      <c r="D352" s="243">
        <v>199.15</v>
      </c>
      <c r="E352" s="243">
        <v>35.85</v>
      </c>
      <c r="F352" s="244">
        <v>235</v>
      </c>
      <c r="G352" s="307"/>
    </row>
    <row r="353" spans="1:7" ht="31.2" outlineLevel="1" x14ac:dyDescent="0.3">
      <c r="A353" s="274" t="s">
        <v>289</v>
      </c>
      <c r="B353" s="320" t="s">
        <v>151</v>
      </c>
      <c r="C353" s="351" t="s">
        <v>391</v>
      </c>
      <c r="D353" s="243">
        <v>207.63</v>
      </c>
      <c r="E353" s="243">
        <v>37.369999999999997</v>
      </c>
      <c r="F353" s="244">
        <v>245</v>
      </c>
      <c r="G353" s="307"/>
    </row>
    <row r="354" spans="1:7" ht="46.8" outlineLevel="1" x14ac:dyDescent="0.3">
      <c r="A354" s="274">
        <v>240</v>
      </c>
      <c r="B354" s="275" t="s">
        <v>336</v>
      </c>
      <c r="C354" s="249" t="s">
        <v>648</v>
      </c>
      <c r="D354" s="243"/>
      <c r="E354" s="243"/>
      <c r="F354" s="244">
        <v>0</v>
      </c>
      <c r="G354" s="307"/>
    </row>
    <row r="355" spans="1:7" ht="31.2" outlineLevel="1" x14ac:dyDescent="0.3">
      <c r="A355" s="274" t="s">
        <v>556</v>
      </c>
      <c r="B355" s="320" t="s">
        <v>658</v>
      </c>
      <c r="C355" s="351" t="s">
        <v>391</v>
      </c>
      <c r="D355" s="243">
        <v>271.19</v>
      </c>
      <c r="E355" s="243">
        <v>48.81</v>
      </c>
      <c r="F355" s="244">
        <v>320</v>
      </c>
      <c r="G355" s="307"/>
    </row>
    <row r="356" spans="1:7" ht="31.2" outlineLevel="1" x14ac:dyDescent="0.3">
      <c r="A356" s="274" t="s">
        <v>557</v>
      </c>
      <c r="B356" s="320" t="s">
        <v>650</v>
      </c>
      <c r="C356" s="351" t="s">
        <v>391</v>
      </c>
      <c r="D356" s="243">
        <v>296.61</v>
      </c>
      <c r="E356" s="243">
        <v>53.39</v>
      </c>
      <c r="F356" s="244">
        <v>350</v>
      </c>
      <c r="G356" s="307"/>
    </row>
    <row r="357" spans="1:7" ht="31.2" outlineLevel="1" x14ac:dyDescent="0.3">
      <c r="A357" s="274" t="s">
        <v>558</v>
      </c>
      <c r="B357" s="320" t="s">
        <v>659</v>
      </c>
      <c r="C357" s="351" t="s">
        <v>391</v>
      </c>
      <c r="D357" s="243">
        <v>372.88</v>
      </c>
      <c r="E357" s="243">
        <v>67.12</v>
      </c>
      <c r="F357" s="244">
        <v>440</v>
      </c>
      <c r="G357" s="307"/>
    </row>
    <row r="358" spans="1:7" ht="31.2" outlineLevel="1" x14ac:dyDescent="0.3">
      <c r="A358" s="274" t="s">
        <v>559</v>
      </c>
      <c r="B358" s="320" t="s">
        <v>660</v>
      </c>
      <c r="C358" s="351" t="s">
        <v>391</v>
      </c>
      <c r="D358" s="243">
        <v>258.47000000000003</v>
      </c>
      <c r="E358" s="243">
        <v>46.53</v>
      </c>
      <c r="F358" s="244">
        <v>305</v>
      </c>
      <c r="G358" s="307"/>
    </row>
    <row r="359" spans="1:7" ht="31.2" outlineLevel="1" x14ac:dyDescent="0.3">
      <c r="A359" s="274" t="s">
        <v>560</v>
      </c>
      <c r="B359" s="320" t="s">
        <v>661</v>
      </c>
      <c r="C359" s="351" t="s">
        <v>391</v>
      </c>
      <c r="D359" s="243">
        <v>275.42</v>
      </c>
      <c r="E359" s="243">
        <v>49.58</v>
      </c>
      <c r="F359" s="244">
        <v>325</v>
      </c>
      <c r="G359" s="307"/>
    </row>
    <row r="360" spans="1:7" ht="31.2" outlineLevel="1" x14ac:dyDescent="0.3">
      <c r="A360" s="274" t="s">
        <v>561</v>
      </c>
      <c r="B360" s="320" t="s">
        <v>662</v>
      </c>
      <c r="C360" s="351" t="s">
        <v>391</v>
      </c>
      <c r="D360" s="243">
        <v>347.46</v>
      </c>
      <c r="E360" s="243">
        <v>62.54</v>
      </c>
      <c r="F360" s="244">
        <v>410</v>
      </c>
      <c r="G360" s="307"/>
    </row>
    <row r="361" spans="1:7" ht="31.2" outlineLevel="1" x14ac:dyDescent="0.3">
      <c r="A361" s="274" t="s">
        <v>562</v>
      </c>
      <c r="B361" s="320" t="s">
        <v>655</v>
      </c>
      <c r="C361" s="351" t="s">
        <v>391</v>
      </c>
      <c r="D361" s="243">
        <v>203.39</v>
      </c>
      <c r="E361" s="243">
        <v>36.61</v>
      </c>
      <c r="F361" s="244">
        <v>240</v>
      </c>
      <c r="G361" s="307"/>
    </row>
    <row r="362" spans="1:7" ht="31.2" outlineLevel="1" x14ac:dyDescent="0.3">
      <c r="A362" s="274" t="s">
        <v>563</v>
      </c>
      <c r="B362" s="320" t="s">
        <v>656</v>
      </c>
      <c r="C362" s="351" t="s">
        <v>391</v>
      </c>
      <c r="D362" s="243">
        <v>211.86</v>
      </c>
      <c r="E362" s="243">
        <v>38.14</v>
      </c>
      <c r="F362" s="244">
        <v>250</v>
      </c>
      <c r="G362" s="307"/>
    </row>
    <row r="363" spans="1:7" ht="31.2" outlineLevel="1" x14ac:dyDescent="0.3">
      <c r="A363" s="274" t="s">
        <v>564</v>
      </c>
      <c r="B363" s="320" t="s">
        <v>657</v>
      </c>
      <c r="C363" s="351" t="s">
        <v>391</v>
      </c>
      <c r="D363" s="243">
        <v>233.05</v>
      </c>
      <c r="E363" s="243">
        <v>41.95</v>
      </c>
      <c r="F363" s="244">
        <v>275</v>
      </c>
      <c r="G363" s="307"/>
    </row>
    <row r="364" spans="1:7" ht="31.2" outlineLevel="1" x14ac:dyDescent="0.3">
      <c r="A364" s="274" t="s">
        <v>565</v>
      </c>
      <c r="B364" s="320" t="s">
        <v>147</v>
      </c>
      <c r="C364" s="351" t="s">
        <v>391</v>
      </c>
      <c r="D364" s="243">
        <v>194.92</v>
      </c>
      <c r="E364" s="243">
        <v>35.08</v>
      </c>
      <c r="F364" s="244">
        <v>230</v>
      </c>
      <c r="G364" s="307"/>
    </row>
    <row r="365" spans="1:7" ht="31.2" outlineLevel="1" x14ac:dyDescent="0.3">
      <c r="A365" s="274" t="s">
        <v>566</v>
      </c>
      <c r="B365" s="320" t="s">
        <v>148</v>
      </c>
      <c r="C365" s="351" t="s">
        <v>391</v>
      </c>
      <c r="D365" s="243">
        <v>203.39</v>
      </c>
      <c r="E365" s="243">
        <v>36.61</v>
      </c>
      <c r="F365" s="244">
        <v>240</v>
      </c>
      <c r="G365" s="307"/>
    </row>
    <row r="366" spans="1:7" ht="31.2" outlineLevel="1" x14ac:dyDescent="0.3">
      <c r="A366" s="274" t="s">
        <v>567</v>
      </c>
      <c r="B366" s="320" t="s">
        <v>149</v>
      </c>
      <c r="C366" s="351" t="s">
        <v>391</v>
      </c>
      <c r="D366" s="243">
        <v>211.86</v>
      </c>
      <c r="E366" s="243">
        <v>38.14</v>
      </c>
      <c r="F366" s="244">
        <v>250</v>
      </c>
      <c r="G366" s="307"/>
    </row>
    <row r="367" spans="1:7" ht="31.2" outlineLevel="1" x14ac:dyDescent="0.3">
      <c r="A367" s="274" t="s">
        <v>292</v>
      </c>
      <c r="B367" s="320" t="s">
        <v>150</v>
      </c>
      <c r="C367" s="351" t="s">
        <v>391</v>
      </c>
      <c r="D367" s="243">
        <v>224.58</v>
      </c>
      <c r="E367" s="243">
        <v>40.42</v>
      </c>
      <c r="F367" s="244">
        <v>265</v>
      </c>
      <c r="G367" s="307"/>
    </row>
    <row r="368" spans="1:7" ht="31.2" outlineLevel="1" x14ac:dyDescent="0.3">
      <c r="A368" s="274" t="s">
        <v>293</v>
      </c>
      <c r="B368" s="320" t="s">
        <v>151</v>
      </c>
      <c r="C368" s="351" t="s">
        <v>391</v>
      </c>
      <c r="D368" s="243">
        <v>233.05</v>
      </c>
      <c r="E368" s="243">
        <v>41.95</v>
      </c>
      <c r="F368" s="244">
        <v>275</v>
      </c>
      <c r="G368" s="307"/>
    </row>
    <row r="369" spans="1:7" ht="46.8" outlineLevel="1" x14ac:dyDescent="0.3">
      <c r="A369" s="274">
        <v>241</v>
      </c>
      <c r="B369" s="275" t="s">
        <v>337</v>
      </c>
      <c r="C369" s="249" t="s">
        <v>401</v>
      </c>
      <c r="D369" s="243"/>
      <c r="E369" s="243"/>
      <c r="F369" s="244">
        <v>0</v>
      </c>
      <c r="G369" s="307"/>
    </row>
    <row r="370" spans="1:7" ht="31.2" outlineLevel="1" x14ac:dyDescent="0.3">
      <c r="A370" s="274" t="s">
        <v>568</v>
      </c>
      <c r="B370" s="320" t="s">
        <v>658</v>
      </c>
      <c r="C370" s="351" t="s">
        <v>391</v>
      </c>
      <c r="D370" s="243">
        <v>177.97</v>
      </c>
      <c r="E370" s="243">
        <v>32.03</v>
      </c>
      <c r="F370" s="244">
        <v>210</v>
      </c>
      <c r="G370" s="307"/>
    </row>
    <row r="371" spans="1:7" ht="31.2" outlineLevel="1" x14ac:dyDescent="0.3">
      <c r="A371" s="274" t="s">
        <v>569</v>
      </c>
      <c r="B371" s="320" t="s">
        <v>650</v>
      </c>
      <c r="C371" s="351" t="s">
        <v>391</v>
      </c>
      <c r="D371" s="243">
        <v>203.39</v>
      </c>
      <c r="E371" s="243">
        <v>36.61</v>
      </c>
      <c r="F371" s="244">
        <v>240</v>
      </c>
      <c r="G371" s="307"/>
    </row>
    <row r="372" spans="1:7" ht="31.2" outlineLevel="1" x14ac:dyDescent="0.3">
      <c r="A372" s="274" t="s">
        <v>570</v>
      </c>
      <c r="B372" s="320" t="s">
        <v>663</v>
      </c>
      <c r="C372" s="351" t="s">
        <v>391</v>
      </c>
      <c r="D372" s="243">
        <v>279.66000000000003</v>
      </c>
      <c r="E372" s="243">
        <v>50.34</v>
      </c>
      <c r="F372" s="244">
        <v>330</v>
      </c>
      <c r="G372" s="307"/>
    </row>
    <row r="373" spans="1:7" ht="31.2" outlineLevel="1" x14ac:dyDescent="0.3">
      <c r="A373" s="274" t="s">
        <v>571</v>
      </c>
      <c r="B373" s="320" t="s">
        <v>652</v>
      </c>
      <c r="C373" s="351" t="s">
        <v>391</v>
      </c>
      <c r="D373" s="243">
        <v>161.02000000000001</v>
      </c>
      <c r="E373" s="243">
        <v>28.98</v>
      </c>
      <c r="F373" s="244">
        <v>190</v>
      </c>
      <c r="G373" s="307"/>
    </row>
    <row r="374" spans="1:7" ht="31.2" outlineLevel="1" x14ac:dyDescent="0.3">
      <c r="A374" s="274" t="s">
        <v>572</v>
      </c>
      <c r="B374" s="320" t="s">
        <v>664</v>
      </c>
      <c r="C374" s="351" t="s">
        <v>391</v>
      </c>
      <c r="D374" s="243">
        <v>177.97</v>
      </c>
      <c r="E374" s="243">
        <v>32.03</v>
      </c>
      <c r="F374" s="244">
        <v>210</v>
      </c>
      <c r="G374" s="307"/>
    </row>
    <row r="375" spans="1:7" ht="31.2" outlineLevel="1" x14ac:dyDescent="0.3">
      <c r="A375" s="274" t="s">
        <v>573</v>
      </c>
      <c r="B375" s="320" t="s">
        <v>654</v>
      </c>
      <c r="C375" s="351" t="s">
        <v>391</v>
      </c>
      <c r="D375" s="243">
        <v>254.24</v>
      </c>
      <c r="E375" s="243">
        <v>45.76</v>
      </c>
      <c r="F375" s="244">
        <v>300</v>
      </c>
      <c r="G375" s="307"/>
    </row>
    <row r="376" spans="1:7" ht="31.2" outlineLevel="1" x14ac:dyDescent="0.3">
      <c r="A376" s="274" t="s">
        <v>574</v>
      </c>
      <c r="B376" s="320" t="s">
        <v>655</v>
      </c>
      <c r="C376" s="351" t="s">
        <v>391</v>
      </c>
      <c r="D376" s="243">
        <v>110.17</v>
      </c>
      <c r="E376" s="243">
        <v>19.829999999999998</v>
      </c>
      <c r="F376" s="244">
        <v>130</v>
      </c>
      <c r="G376" s="307"/>
    </row>
    <row r="377" spans="1:7" ht="31.2" outlineLevel="1" x14ac:dyDescent="0.3">
      <c r="A377" s="274" t="s">
        <v>575</v>
      </c>
      <c r="B377" s="320" t="s">
        <v>656</v>
      </c>
      <c r="C377" s="351" t="s">
        <v>391</v>
      </c>
      <c r="D377" s="243">
        <v>118.64</v>
      </c>
      <c r="E377" s="243">
        <v>21.36</v>
      </c>
      <c r="F377" s="244">
        <v>140</v>
      </c>
      <c r="G377" s="307"/>
    </row>
    <row r="378" spans="1:7" ht="31.2" outlineLevel="1" x14ac:dyDescent="0.3">
      <c r="A378" s="274" t="s">
        <v>576</v>
      </c>
      <c r="B378" s="320" t="s">
        <v>657</v>
      </c>
      <c r="C378" s="351" t="s">
        <v>391</v>
      </c>
      <c r="D378" s="243">
        <v>135.59</v>
      </c>
      <c r="E378" s="243">
        <v>24.41</v>
      </c>
      <c r="F378" s="244">
        <v>160</v>
      </c>
      <c r="G378" s="307"/>
    </row>
    <row r="379" spans="1:7" ht="31.2" outlineLevel="1" x14ac:dyDescent="0.3">
      <c r="A379" s="274" t="s">
        <v>577</v>
      </c>
      <c r="B379" s="320" t="s">
        <v>147</v>
      </c>
      <c r="C379" s="351" t="s">
        <v>391</v>
      </c>
      <c r="D379" s="243">
        <v>101.69</v>
      </c>
      <c r="E379" s="243">
        <v>18.309999999999999</v>
      </c>
      <c r="F379" s="244">
        <v>120</v>
      </c>
      <c r="G379" s="307"/>
    </row>
    <row r="380" spans="1:7" ht="31.2" outlineLevel="1" x14ac:dyDescent="0.3">
      <c r="A380" s="274" t="s">
        <v>578</v>
      </c>
      <c r="B380" s="320" t="s">
        <v>148</v>
      </c>
      <c r="C380" s="351" t="s">
        <v>391</v>
      </c>
      <c r="D380" s="243">
        <v>110.17</v>
      </c>
      <c r="E380" s="243">
        <v>19.829999999999998</v>
      </c>
      <c r="F380" s="244">
        <v>130</v>
      </c>
      <c r="G380" s="307"/>
    </row>
    <row r="381" spans="1:7" ht="31.2" outlineLevel="1" x14ac:dyDescent="0.3">
      <c r="A381" s="274" t="s">
        <v>579</v>
      </c>
      <c r="B381" s="320" t="s">
        <v>149</v>
      </c>
      <c r="C381" s="351" t="s">
        <v>391</v>
      </c>
      <c r="D381" s="243">
        <v>118.64</v>
      </c>
      <c r="E381" s="243">
        <v>21.36</v>
      </c>
      <c r="F381" s="244">
        <v>140</v>
      </c>
      <c r="G381" s="307"/>
    </row>
    <row r="382" spans="1:7" ht="31.2" outlineLevel="1" x14ac:dyDescent="0.3">
      <c r="A382" s="274" t="s">
        <v>290</v>
      </c>
      <c r="B382" s="320" t="s">
        <v>150</v>
      </c>
      <c r="C382" s="351" t="s">
        <v>391</v>
      </c>
      <c r="D382" s="243">
        <v>131.36000000000001</v>
      </c>
      <c r="E382" s="243">
        <v>23.64</v>
      </c>
      <c r="F382" s="244">
        <v>155</v>
      </c>
      <c r="G382" s="307"/>
    </row>
    <row r="383" spans="1:7" ht="31.2" outlineLevel="1" x14ac:dyDescent="0.3">
      <c r="A383" s="274" t="s">
        <v>291</v>
      </c>
      <c r="B383" s="320" t="s">
        <v>151</v>
      </c>
      <c r="C383" s="351" t="s">
        <v>391</v>
      </c>
      <c r="D383" s="243">
        <v>135.59</v>
      </c>
      <c r="E383" s="243">
        <v>24.41</v>
      </c>
      <c r="F383" s="244">
        <v>160</v>
      </c>
      <c r="G383" s="307"/>
    </row>
    <row r="384" spans="1:7" ht="78" outlineLevel="1" x14ac:dyDescent="0.3">
      <c r="A384" s="240" t="s">
        <v>887</v>
      </c>
      <c r="B384" s="241" t="s">
        <v>165</v>
      </c>
      <c r="C384" s="249" t="s">
        <v>118</v>
      </c>
      <c r="D384" s="243">
        <v>461.86</v>
      </c>
      <c r="E384" s="243">
        <v>83.14</v>
      </c>
      <c r="F384" s="244">
        <v>545</v>
      </c>
      <c r="G384" s="307"/>
    </row>
    <row r="385" spans="1:7" ht="31.2" outlineLevel="1" x14ac:dyDescent="0.3">
      <c r="A385" s="240" t="s">
        <v>878</v>
      </c>
      <c r="B385" s="248" t="s">
        <v>119</v>
      </c>
      <c r="C385" s="249" t="s">
        <v>118</v>
      </c>
      <c r="D385" s="243">
        <v>669.49</v>
      </c>
      <c r="E385" s="243">
        <v>120.51</v>
      </c>
      <c r="F385" s="244">
        <v>790</v>
      </c>
      <c r="G385" s="307"/>
    </row>
    <row r="386" spans="1:7" ht="31.2" outlineLevel="1" x14ac:dyDescent="0.3">
      <c r="A386" s="240" t="s">
        <v>72</v>
      </c>
      <c r="B386" s="305" t="s">
        <v>667</v>
      </c>
      <c r="C386" s="249" t="s">
        <v>670</v>
      </c>
      <c r="D386" s="243">
        <v>97.46</v>
      </c>
      <c r="E386" s="243">
        <v>17.54</v>
      </c>
      <c r="F386" s="244">
        <v>115</v>
      </c>
      <c r="G386" s="307"/>
    </row>
    <row r="387" spans="1:7" ht="62.4" outlineLevel="1" x14ac:dyDescent="0.3">
      <c r="A387" s="240" t="s">
        <v>78</v>
      </c>
      <c r="B387" s="305" t="s">
        <v>671</v>
      </c>
      <c r="C387" s="249" t="s">
        <v>391</v>
      </c>
      <c r="D387" s="243">
        <v>173.73</v>
      </c>
      <c r="E387" s="243">
        <v>31.27</v>
      </c>
      <c r="F387" s="244">
        <v>205</v>
      </c>
      <c r="G387" s="307"/>
    </row>
    <row r="388" spans="1:7" ht="31.2" outlineLevel="1" x14ac:dyDescent="0.3">
      <c r="A388" s="272">
        <v>246</v>
      </c>
      <c r="B388" s="241" t="s">
        <v>844</v>
      </c>
      <c r="C388" s="242" t="s">
        <v>432</v>
      </c>
      <c r="D388" s="243"/>
      <c r="E388" s="243"/>
      <c r="F388" s="329"/>
      <c r="G388" s="307"/>
    </row>
    <row r="389" spans="1:7" outlineLevel="1" x14ac:dyDescent="0.3">
      <c r="A389" s="272" t="s">
        <v>618</v>
      </c>
      <c r="B389" s="353" t="s">
        <v>845</v>
      </c>
      <c r="C389" s="242"/>
      <c r="D389" s="243">
        <v>93.22</v>
      </c>
      <c r="E389" s="243">
        <v>16.78</v>
      </c>
      <c r="F389" s="244">
        <v>110</v>
      </c>
      <c r="G389" s="307"/>
    </row>
    <row r="390" spans="1:7" outlineLevel="1" x14ac:dyDescent="0.3">
      <c r="A390" s="272"/>
      <c r="B390" s="353" t="s">
        <v>846</v>
      </c>
      <c r="C390" s="242"/>
      <c r="D390" s="243"/>
      <c r="E390" s="243"/>
      <c r="F390" s="244">
        <v>0</v>
      </c>
      <c r="G390" s="307"/>
    </row>
    <row r="391" spans="1:7" outlineLevel="1" x14ac:dyDescent="0.3">
      <c r="A391" s="272" t="s">
        <v>619</v>
      </c>
      <c r="B391" s="353" t="s">
        <v>847</v>
      </c>
      <c r="C391" s="242"/>
      <c r="D391" s="243">
        <v>131.36000000000001</v>
      </c>
      <c r="E391" s="243">
        <v>23.64</v>
      </c>
      <c r="F391" s="244">
        <v>155</v>
      </c>
      <c r="G391" s="307"/>
    </row>
    <row r="392" spans="1:7" ht="31.2" outlineLevel="1" x14ac:dyDescent="0.3">
      <c r="A392" s="272"/>
      <c r="B392" s="241" t="s">
        <v>848</v>
      </c>
      <c r="C392" s="242"/>
      <c r="D392" s="243"/>
      <c r="E392" s="243"/>
      <c r="F392" s="244">
        <v>0</v>
      </c>
      <c r="G392" s="307"/>
    </row>
    <row r="393" spans="1:7" outlineLevel="1" x14ac:dyDescent="0.3">
      <c r="A393" s="272"/>
      <c r="B393" s="183"/>
      <c r="C393" s="242"/>
      <c r="D393" s="243"/>
      <c r="E393" s="243"/>
      <c r="F393" s="244">
        <v>0</v>
      </c>
      <c r="G393" s="307"/>
    </row>
    <row r="394" spans="1:7" outlineLevel="1" x14ac:dyDescent="0.3">
      <c r="A394" s="521" t="s">
        <v>152</v>
      </c>
      <c r="B394" s="513"/>
      <c r="C394" s="247"/>
      <c r="D394" s="243"/>
      <c r="E394" s="243"/>
      <c r="F394" s="244">
        <v>0</v>
      </c>
      <c r="G394" s="307"/>
    </row>
    <row r="395" spans="1:7" ht="31.2" outlineLevel="1" x14ac:dyDescent="0.3">
      <c r="A395" s="272">
        <v>247</v>
      </c>
      <c r="B395" s="183" t="s">
        <v>140</v>
      </c>
      <c r="C395" s="100" t="s">
        <v>120</v>
      </c>
      <c r="D395" s="243">
        <v>322.02999999999997</v>
      </c>
      <c r="E395" s="243">
        <v>57.97</v>
      </c>
      <c r="F395" s="244">
        <v>380</v>
      </c>
      <c r="G395" s="307"/>
    </row>
    <row r="396" spans="1:7" ht="15.75" customHeight="1" outlineLevel="1" x14ac:dyDescent="0.3">
      <c r="A396" s="272"/>
      <c r="B396" s="183">
        <v>0</v>
      </c>
      <c r="C396" s="100"/>
      <c r="D396" s="243">
        <v>0</v>
      </c>
      <c r="E396" s="243">
        <v>0</v>
      </c>
      <c r="F396" s="244">
        <v>0</v>
      </c>
      <c r="G396" s="307"/>
    </row>
    <row r="397" spans="1:7" ht="62.4" outlineLevel="1" x14ac:dyDescent="0.3">
      <c r="A397" s="272">
        <v>248</v>
      </c>
      <c r="B397" s="183" t="s">
        <v>141</v>
      </c>
      <c r="C397" s="189" t="s">
        <v>838</v>
      </c>
      <c r="D397" s="243">
        <v>707.63</v>
      </c>
      <c r="E397" s="243">
        <v>127.37</v>
      </c>
      <c r="F397" s="244">
        <v>835</v>
      </c>
      <c r="G397" s="307"/>
    </row>
    <row r="398" spans="1:7" outlineLevel="1" x14ac:dyDescent="0.3">
      <c r="A398" s="272"/>
      <c r="B398" s="183">
        <v>0</v>
      </c>
      <c r="C398" s="100">
        <v>0</v>
      </c>
      <c r="D398" s="243">
        <v>0</v>
      </c>
      <c r="E398" s="243">
        <v>0</v>
      </c>
      <c r="F398" s="244">
        <v>0</v>
      </c>
      <c r="G398" s="307"/>
    </row>
    <row r="399" spans="1:7" ht="31.2" outlineLevel="1" x14ac:dyDescent="0.3">
      <c r="A399" s="272">
        <v>249</v>
      </c>
      <c r="B399" s="183" t="s">
        <v>142</v>
      </c>
      <c r="C399" s="100" t="s">
        <v>838</v>
      </c>
      <c r="D399" s="243">
        <v>411.02</v>
      </c>
      <c r="E399" s="243">
        <v>73.98</v>
      </c>
      <c r="F399" s="244">
        <v>485</v>
      </c>
      <c r="G399" s="307"/>
    </row>
    <row r="400" spans="1:7" ht="15.75" customHeight="1" outlineLevel="1" x14ac:dyDescent="0.3">
      <c r="A400" s="272"/>
      <c r="B400" s="183">
        <v>0</v>
      </c>
      <c r="C400" s="100"/>
      <c r="D400" s="243"/>
      <c r="E400" s="243"/>
      <c r="F400" s="244"/>
      <c r="G400" s="307"/>
    </row>
    <row r="401" spans="1:7" ht="62.4" outlineLevel="1" x14ac:dyDescent="0.3">
      <c r="A401" s="272">
        <v>250</v>
      </c>
      <c r="B401" s="183" t="s">
        <v>143</v>
      </c>
      <c r="C401" s="189" t="s">
        <v>838</v>
      </c>
      <c r="D401" s="303">
        <v>894.07</v>
      </c>
      <c r="E401" s="303">
        <v>160.93</v>
      </c>
      <c r="F401" s="331">
        <v>1055</v>
      </c>
      <c r="G401" s="307"/>
    </row>
    <row r="402" spans="1:7" outlineLevel="1" x14ac:dyDescent="0.3">
      <c r="A402" s="272"/>
      <c r="B402" s="183"/>
      <c r="C402" s="189"/>
      <c r="D402" s="243"/>
      <c r="E402" s="243"/>
      <c r="F402" s="244">
        <v>0</v>
      </c>
      <c r="G402" s="307"/>
    </row>
    <row r="403" spans="1:7" ht="46.8" outlineLevel="1" x14ac:dyDescent="0.3">
      <c r="A403" s="272">
        <v>251</v>
      </c>
      <c r="B403" s="183" t="s">
        <v>144</v>
      </c>
      <c r="C403" s="189" t="s">
        <v>838</v>
      </c>
      <c r="D403" s="243">
        <v>385.59</v>
      </c>
      <c r="E403" s="243">
        <v>69.41</v>
      </c>
      <c r="F403" s="244">
        <v>455</v>
      </c>
      <c r="G403" s="307"/>
    </row>
    <row r="404" spans="1:7" x14ac:dyDescent="0.3">
      <c r="A404" s="272"/>
      <c r="B404" s="183"/>
      <c r="C404" s="189"/>
      <c r="D404" s="243"/>
      <c r="E404" s="243"/>
      <c r="F404" s="244"/>
      <c r="G404" s="307"/>
    </row>
    <row r="405" spans="1:7" s="435" customFormat="1" ht="62.4" x14ac:dyDescent="0.3">
      <c r="A405" s="432" t="s">
        <v>153</v>
      </c>
      <c r="B405" s="241" t="s">
        <v>137</v>
      </c>
      <c r="C405" s="249" t="s">
        <v>120</v>
      </c>
      <c r="D405" s="433">
        <v>299.14999999999998</v>
      </c>
      <c r="E405" s="433">
        <v>53.85</v>
      </c>
      <c r="F405" s="434">
        <v>353</v>
      </c>
    </row>
    <row r="406" spans="1:7" s="435" customFormat="1" x14ac:dyDescent="0.3">
      <c r="A406" s="436"/>
      <c r="B406" s="437"/>
      <c r="C406" s="438"/>
      <c r="D406" s="439"/>
      <c r="E406" s="433">
        <v>0</v>
      </c>
      <c r="F406" s="440"/>
    </row>
    <row r="407" spans="1:7" s="442" customFormat="1" outlineLevel="1" x14ac:dyDescent="0.3">
      <c r="A407" s="425"/>
      <c r="B407" s="426"/>
      <c r="C407" s="441"/>
      <c r="D407" s="433"/>
      <c r="E407" s="433">
        <v>0</v>
      </c>
      <c r="F407" s="434"/>
      <c r="G407" s="435"/>
    </row>
    <row r="408" spans="1:7" s="443" customFormat="1" outlineLevel="1" x14ac:dyDescent="0.3">
      <c r="A408" s="425" t="s">
        <v>138</v>
      </c>
      <c r="B408" s="426" t="s">
        <v>139</v>
      </c>
      <c r="C408" s="441" t="s">
        <v>743</v>
      </c>
      <c r="D408" s="433">
        <v>539.83000000000004</v>
      </c>
      <c r="E408" s="433">
        <v>97.17</v>
      </c>
      <c r="F408" s="434">
        <v>637</v>
      </c>
      <c r="G408" s="435"/>
    </row>
    <row r="409" spans="1:7" s="443" customFormat="1" outlineLevel="1" x14ac:dyDescent="0.3">
      <c r="A409" s="444"/>
      <c r="B409" s="445"/>
      <c r="C409" s="446"/>
      <c r="D409" s="433"/>
      <c r="E409" s="433"/>
      <c r="F409" s="434"/>
      <c r="G409" s="435"/>
    </row>
    <row r="410" spans="1:7" s="443" customFormat="1" ht="16.2" thickBot="1" x14ac:dyDescent="0.35">
      <c r="A410" s="447"/>
      <c r="B410" s="448"/>
      <c r="C410" s="449"/>
      <c r="D410" s="450"/>
      <c r="E410" s="450"/>
      <c r="F410" s="451"/>
      <c r="G410" s="435"/>
    </row>
    <row r="411" spans="1:7" x14ac:dyDescent="0.3">
      <c r="A411" s="289"/>
      <c r="B411" s="364"/>
      <c r="C411" s="365"/>
      <c r="D411" s="238"/>
      <c r="E411" s="238"/>
      <c r="F411" s="238"/>
      <c r="G411" s="307"/>
    </row>
    <row r="412" spans="1:7" x14ac:dyDescent="0.3">
      <c r="A412" s="289"/>
      <c r="B412" s="364"/>
      <c r="C412" s="365"/>
      <c r="D412" s="238"/>
      <c r="E412" s="238"/>
      <c r="F412" s="238"/>
      <c r="G412" s="307"/>
    </row>
    <row r="413" spans="1:7" hidden="1" outlineLevel="1" x14ac:dyDescent="0.3">
      <c r="A413" s="356"/>
      <c r="B413" s="357" t="s">
        <v>338</v>
      </c>
      <c r="D413" s="230"/>
      <c r="E413" s="230"/>
      <c r="F413" s="227"/>
    </row>
    <row r="414" spans="1:7" hidden="1" outlineLevel="1" x14ac:dyDescent="0.3">
      <c r="B414" s="359" t="s">
        <v>296</v>
      </c>
      <c r="C414" s="213"/>
      <c r="D414" s="238"/>
      <c r="E414" s="238"/>
      <c r="F414" s="227"/>
    </row>
    <row r="415" spans="1:7" hidden="1" outlineLevel="1" x14ac:dyDescent="0.3">
      <c r="B415" s="154" t="s">
        <v>647</v>
      </c>
      <c r="C415" s="213"/>
      <c r="D415" s="238"/>
      <c r="E415" s="238"/>
      <c r="F415" s="227"/>
    </row>
    <row r="416" spans="1:7" ht="31.5" hidden="1" customHeight="1" outlineLevel="1" x14ac:dyDescent="0.3">
      <c r="B416" s="512" t="s">
        <v>136</v>
      </c>
      <c r="C416" s="512"/>
      <c r="D416" s="512"/>
      <c r="E416" s="512"/>
      <c r="F416" s="512"/>
    </row>
    <row r="417" spans="1:6" collapsed="1" x14ac:dyDescent="0.3">
      <c r="B417" s="360"/>
      <c r="C417" s="360"/>
      <c r="D417" s="360"/>
      <c r="E417" s="360"/>
      <c r="F417" s="360"/>
    </row>
    <row r="418" spans="1:6" x14ac:dyDescent="0.3">
      <c r="B418" s="154"/>
      <c r="C418" s="213"/>
      <c r="D418" s="238"/>
      <c r="E418" s="238"/>
      <c r="F418" s="227"/>
    </row>
    <row r="419" spans="1:6" x14ac:dyDescent="0.3">
      <c r="B419" s="281" t="s">
        <v>257</v>
      </c>
      <c r="C419" s="282"/>
    </row>
    <row r="420" spans="1:6" x14ac:dyDescent="0.3">
      <c r="B420" s="281"/>
      <c r="C420" s="282"/>
    </row>
    <row r="421" spans="1:6" x14ac:dyDescent="0.3">
      <c r="B421" s="284" t="s">
        <v>258</v>
      </c>
      <c r="E421" s="210" t="s">
        <v>371</v>
      </c>
    </row>
    <row r="422" spans="1:6" x14ac:dyDescent="0.3">
      <c r="B422" s="284"/>
      <c r="E422" s="210"/>
    </row>
    <row r="423" spans="1:6" x14ac:dyDescent="0.3">
      <c r="B423" s="284"/>
      <c r="E423" s="210"/>
    </row>
    <row r="424" spans="1:6" x14ac:dyDescent="0.3">
      <c r="B424" s="284" t="s">
        <v>259</v>
      </c>
      <c r="E424" s="210" t="s">
        <v>858</v>
      </c>
    </row>
    <row r="425" spans="1:6" x14ac:dyDescent="0.3">
      <c r="B425" s="284"/>
      <c r="E425" s="210"/>
    </row>
    <row r="426" spans="1:6" x14ac:dyDescent="0.3">
      <c r="B426" s="284"/>
      <c r="E426" s="210"/>
    </row>
    <row r="427" spans="1:6" x14ac:dyDescent="0.3">
      <c r="B427" s="284"/>
      <c r="E427" s="210"/>
    </row>
    <row r="428" spans="1:6" x14ac:dyDescent="0.3">
      <c r="B428" s="284"/>
      <c r="E428" s="210"/>
    </row>
    <row r="429" spans="1:6" x14ac:dyDescent="0.3">
      <c r="A429" s="225" t="s">
        <v>260</v>
      </c>
      <c r="B429" s="284"/>
      <c r="E429" s="210"/>
    </row>
    <row r="430" spans="1:6" x14ac:dyDescent="0.3">
      <c r="B430" s="284"/>
      <c r="E430" s="210"/>
    </row>
    <row r="431" spans="1:6" x14ac:dyDescent="0.3">
      <c r="A431" s="228"/>
    </row>
    <row r="436" spans="1:1" x14ac:dyDescent="0.3">
      <c r="A436" s="228"/>
    </row>
  </sheetData>
  <sheetProtection selectLockedCells="1" selectUnlockedCells="1"/>
  <mergeCells count="9">
    <mergeCell ref="B416:F416"/>
    <mergeCell ref="A394:B394"/>
    <mergeCell ref="D13:F13"/>
    <mergeCell ref="A9:F9"/>
    <mergeCell ref="A11:F11"/>
    <mergeCell ref="A13:A14"/>
    <mergeCell ref="A12:F12"/>
    <mergeCell ref="B13:B14"/>
    <mergeCell ref="C13:C14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scale="93" fitToHeight="0" orientation="portrait" blackAndWhite="1" useFirstPageNumber="1" r:id="rId1"/>
  <headerFooter alignWithMargins="0">
    <oddFooter>&amp;C&amp;"Times New Roman,обычный"Страница &amp;P&amp;R&amp;"Times New Roman,обычный"&amp;A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DO434"/>
  <sheetViews>
    <sheetView showZeros="0" view="pageBreakPreview" topLeftCell="A410" zoomScaleNormal="100" workbookViewId="0">
      <selection sqref="A1:IV65536"/>
    </sheetView>
  </sheetViews>
  <sheetFormatPr defaultColWidth="9.109375" defaultRowHeight="15.6" outlineLevelRow="1" x14ac:dyDescent="0.3"/>
  <cols>
    <col min="1" max="1" width="9.88671875" style="225" customWidth="1"/>
    <col min="2" max="2" width="51.6640625" style="213" customWidth="1"/>
    <col min="3" max="3" width="11.88671875" style="214" customWidth="1"/>
    <col min="4" max="5" width="10.33203125" style="225" customWidth="1"/>
    <col min="6" max="6" width="10.33203125" style="226" customWidth="1"/>
    <col min="7" max="16384" width="9.109375" style="228"/>
  </cols>
  <sheetData>
    <row r="1" spans="1:119" s="210" customFormat="1" x14ac:dyDescent="0.3">
      <c r="A1" s="209"/>
      <c r="C1" s="211"/>
      <c r="F1" s="220" t="s">
        <v>134</v>
      </c>
    </row>
    <row r="2" spans="1:119" s="210" customFormat="1" x14ac:dyDescent="0.3">
      <c r="A2" s="209"/>
      <c r="C2" s="211"/>
    </row>
    <row r="3" spans="1:119" s="210" customFormat="1" hidden="1" outlineLevel="1" x14ac:dyDescent="0.3">
      <c r="A3" s="209"/>
      <c r="C3" s="211"/>
      <c r="F3" s="223" t="s">
        <v>263</v>
      </c>
    </row>
    <row r="4" spans="1:119" s="210" customFormat="1" hidden="1" outlineLevel="1" x14ac:dyDescent="0.3">
      <c r="A4" s="209"/>
      <c r="C4" s="211"/>
      <c r="F4" s="220" t="s">
        <v>264</v>
      </c>
    </row>
    <row r="5" spans="1:119" s="210" customFormat="1" hidden="1" outlineLevel="1" x14ac:dyDescent="0.3">
      <c r="A5" s="209"/>
      <c r="C5" s="211"/>
    </row>
    <row r="6" spans="1:119" s="210" customFormat="1" hidden="1" outlineLevel="1" x14ac:dyDescent="0.3">
      <c r="A6" s="209"/>
      <c r="C6" s="211"/>
      <c r="F6" s="220" t="s">
        <v>265</v>
      </c>
    </row>
    <row r="7" spans="1:119" s="210" customFormat="1" collapsed="1" x14ac:dyDescent="0.3">
      <c r="A7" s="209"/>
      <c r="C7" s="211"/>
      <c r="F7" s="220"/>
    </row>
    <row r="8" spans="1:119" s="210" customFormat="1" x14ac:dyDescent="0.3">
      <c r="A8" s="209"/>
      <c r="C8" s="211"/>
      <c r="F8" s="220"/>
    </row>
    <row r="9" spans="1:119" ht="15.75" customHeight="1" x14ac:dyDescent="0.3">
      <c r="A9" s="510" t="s">
        <v>146</v>
      </c>
      <c r="B9" s="510"/>
      <c r="C9" s="510"/>
      <c r="D9" s="510"/>
      <c r="E9" s="510"/>
      <c r="F9" s="510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</row>
    <row r="10" spans="1:119" x14ac:dyDescent="0.3">
      <c r="A10" s="212"/>
    </row>
    <row r="11" spans="1:119" ht="32.25" customHeight="1" x14ac:dyDescent="0.3">
      <c r="A11" s="510" t="s">
        <v>322</v>
      </c>
      <c r="B11" s="510"/>
      <c r="C11" s="510"/>
      <c r="D11" s="510"/>
      <c r="E11" s="510"/>
      <c r="F11" s="510"/>
    </row>
    <row r="12" spans="1:119" ht="16.2" thickBot="1" x14ac:dyDescent="0.35">
      <c r="A12" s="291"/>
      <c r="B12" s="291"/>
      <c r="C12" s="291"/>
      <c r="D12" s="291"/>
      <c r="E12" s="291"/>
      <c r="F12" s="291"/>
    </row>
    <row r="13" spans="1:119" s="232" customFormat="1" ht="32.25" customHeight="1" x14ac:dyDescent="0.3">
      <c r="A13" s="519" t="s">
        <v>233</v>
      </c>
      <c r="B13" s="522" t="s">
        <v>373</v>
      </c>
      <c r="C13" s="524" t="s">
        <v>374</v>
      </c>
      <c r="D13" s="516" t="s">
        <v>665</v>
      </c>
      <c r="E13" s="516"/>
      <c r="F13" s="517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</row>
    <row r="14" spans="1:119" s="232" customFormat="1" x14ac:dyDescent="0.3">
      <c r="A14" s="520"/>
      <c r="B14" s="523"/>
      <c r="C14" s="518"/>
      <c r="D14" s="233" t="s">
        <v>367</v>
      </c>
      <c r="E14" s="233" t="s">
        <v>366</v>
      </c>
      <c r="F14" s="234" t="s">
        <v>368</v>
      </c>
    </row>
    <row r="15" spans="1:119" outlineLevel="1" x14ac:dyDescent="0.3">
      <c r="A15" s="217" t="s">
        <v>385</v>
      </c>
      <c r="B15" s="218" t="s">
        <v>382</v>
      </c>
      <c r="C15" s="219" t="s">
        <v>383</v>
      </c>
      <c r="D15" s="236">
        <v>118.64</v>
      </c>
      <c r="E15" s="236">
        <v>21.36</v>
      </c>
      <c r="F15" s="237">
        <v>140</v>
      </c>
    </row>
    <row r="16" spans="1:119" outlineLevel="1" x14ac:dyDescent="0.3">
      <c r="A16" s="240"/>
      <c r="B16" s="295"/>
      <c r="C16" s="242"/>
      <c r="D16" s="243"/>
      <c r="E16" s="243"/>
      <c r="F16" s="244">
        <v>0</v>
      </c>
    </row>
    <row r="17" spans="1:6" outlineLevel="1" x14ac:dyDescent="0.3">
      <c r="A17" s="245" t="s">
        <v>387</v>
      </c>
      <c r="B17" s="246"/>
      <c r="C17" s="247"/>
      <c r="D17" s="243">
        <v>0</v>
      </c>
      <c r="E17" s="243">
        <v>0</v>
      </c>
      <c r="F17" s="244">
        <v>0</v>
      </c>
    </row>
    <row r="18" spans="1:6" ht="31.2" outlineLevel="1" x14ac:dyDescent="0.3">
      <c r="A18" s="240" t="s">
        <v>389</v>
      </c>
      <c r="B18" s="248" t="s">
        <v>462</v>
      </c>
      <c r="C18" s="242" t="s">
        <v>463</v>
      </c>
      <c r="D18" s="243">
        <v>326.27</v>
      </c>
      <c r="E18" s="243">
        <v>58.73</v>
      </c>
      <c r="F18" s="244">
        <v>385</v>
      </c>
    </row>
    <row r="19" spans="1:6" outlineLevel="1" x14ac:dyDescent="0.3">
      <c r="A19" s="240" t="s">
        <v>393</v>
      </c>
      <c r="B19" s="248" t="s">
        <v>414</v>
      </c>
      <c r="C19" s="242" t="s">
        <v>391</v>
      </c>
      <c r="D19" s="243">
        <v>203.39</v>
      </c>
      <c r="E19" s="243">
        <v>36.61</v>
      </c>
      <c r="F19" s="244">
        <v>240</v>
      </c>
    </row>
    <row r="20" spans="1:6" outlineLevel="1" x14ac:dyDescent="0.3">
      <c r="A20" s="240" t="s">
        <v>396</v>
      </c>
      <c r="B20" s="248" t="s">
        <v>470</v>
      </c>
      <c r="C20" s="242" t="s">
        <v>440</v>
      </c>
      <c r="D20" s="243">
        <v>84.75</v>
      </c>
      <c r="E20" s="243">
        <v>15.25</v>
      </c>
      <c r="F20" s="244">
        <v>100</v>
      </c>
    </row>
    <row r="21" spans="1:6" outlineLevel="1" x14ac:dyDescent="0.3">
      <c r="A21" s="240" t="s">
        <v>399</v>
      </c>
      <c r="B21" s="248" t="s">
        <v>471</v>
      </c>
      <c r="C21" s="242" t="s">
        <v>391</v>
      </c>
      <c r="D21" s="243">
        <v>101.69</v>
      </c>
      <c r="E21" s="243">
        <v>18.309999999999999</v>
      </c>
      <c r="F21" s="244">
        <v>120</v>
      </c>
    </row>
    <row r="22" spans="1:6" outlineLevel="1" x14ac:dyDescent="0.3">
      <c r="A22" s="240" t="s">
        <v>403</v>
      </c>
      <c r="B22" s="248" t="s">
        <v>416</v>
      </c>
      <c r="C22" s="242" t="s">
        <v>417</v>
      </c>
      <c r="D22" s="243">
        <v>42.37</v>
      </c>
      <c r="E22" s="243">
        <v>7.63</v>
      </c>
      <c r="F22" s="244">
        <v>50</v>
      </c>
    </row>
    <row r="23" spans="1:6" outlineLevel="1" x14ac:dyDescent="0.3">
      <c r="A23" s="240" t="s">
        <v>406</v>
      </c>
      <c r="B23" s="248" t="s">
        <v>472</v>
      </c>
      <c r="C23" s="242" t="s">
        <v>473</v>
      </c>
      <c r="D23" s="243">
        <v>55.08</v>
      </c>
      <c r="E23" s="243">
        <v>9.92</v>
      </c>
      <c r="F23" s="244">
        <v>65</v>
      </c>
    </row>
    <row r="24" spans="1:6" outlineLevel="1" x14ac:dyDescent="0.3">
      <c r="A24" s="240" t="s">
        <v>410</v>
      </c>
      <c r="B24" s="248" t="s">
        <v>418</v>
      </c>
      <c r="C24" s="242" t="s">
        <v>419</v>
      </c>
      <c r="D24" s="243">
        <v>72.03</v>
      </c>
      <c r="E24" s="243">
        <v>12.97</v>
      </c>
      <c r="F24" s="244">
        <v>85</v>
      </c>
    </row>
    <row r="25" spans="1:6" outlineLevel="1" x14ac:dyDescent="0.3">
      <c r="A25" s="240" t="s">
        <v>413</v>
      </c>
      <c r="B25" s="248" t="s">
        <v>421</v>
      </c>
      <c r="C25" s="242" t="s">
        <v>422</v>
      </c>
      <c r="D25" s="243">
        <v>42.37</v>
      </c>
      <c r="E25" s="243">
        <v>7.63</v>
      </c>
      <c r="F25" s="244">
        <v>50</v>
      </c>
    </row>
    <row r="26" spans="1:6" outlineLevel="1" x14ac:dyDescent="0.3">
      <c r="A26" s="240" t="s">
        <v>415</v>
      </c>
      <c r="B26" s="248" t="s">
        <v>474</v>
      </c>
      <c r="C26" s="242" t="s">
        <v>475</v>
      </c>
      <c r="D26" s="243">
        <v>55.08</v>
      </c>
      <c r="E26" s="243">
        <v>9.92</v>
      </c>
      <c r="F26" s="244">
        <v>65</v>
      </c>
    </row>
    <row r="27" spans="1:6" outlineLevel="1" x14ac:dyDescent="0.3">
      <c r="A27" s="240" t="s">
        <v>420</v>
      </c>
      <c r="B27" s="248" t="s">
        <v>425</v>
      </c>
      <c r="C27" s="242" t="s">
        <v>426</v>
      </c>
      <c r="D27" s="243">
        <v>194.92</v>
      </c>
      <c r="E27" s="243">
        <v>35.08</v>
      </c>
      <c r="F27" s="244">
        <v>230</v>
      </c>
    </row>
    <row r="28" spans="1:6" outlineLevel="1" x14ac:dyDescent="0.3">
      <c r="A28" s="240" t="s">
        <v>424</v>
      </c>
      <c r="B28" s="248" t="s">
        <v>429</v>
      </c>
      <c r="C28" s="242" t="s">
        <v>430</v>
      </c>
      <c r="D28" s="243">
        <v>122.88</v>
      </c>
      <c r="E28" s="243">
        <v>22.12</v>
      </c>
      <c r="F28" s="244">
        <v>145</v>
      </c>
    </row>
    <row r="29" spans="1:6" outlineLevel="1" x14ac:dyDescent="0.3">
      <c r="A29" s="240" t="s">
        <v>428</v>
      </c>
      <c r="B29" s="248" t="s">
        <v>390</v>
      </c>
      <c r="C29" s="242" t="s">
        <v>394</v>
      </c>
      <c r="D29" s="243">
        <v>110.17</v>
      </c>
      <c r="E29" s="243">
        <v>19.829999999999998</v>
      </c>
      <c r="F29" s="244">
        <v>130</v>
      </c>
    </row>
    <row r="30" spans="1:6" outlineLevel="1" x14ac:dyDescent="0.3">
      <c r="A30" s="240" t="s">
        <v>423</v>
      </c>
      <c r="B30" s="248" t="s">
        <v>345</v>
      </c>
      <c r="C30" s="242" t="s">
        <v>394</v>
      </c>
      <c r="D30" s="243">
        <v>72.03</v>
      </c>
      <c r="E30" s="243">
        <v>12.97</v>
      </c>
      <c r="F30" s="244">
        <v>85</v>
      </c>
    </row>
    <row r="31" spans="1:6" ht="31.2" outlineLevel="1" x14ac:dyDescent="0.3">
      <c r="A31" s="240" t="s">
        <v>234</v>
      </c>
      <c r="B31" s="248" t="s">
        <v>236</v>
      </c>
      <c r="C31" s="242" t="s">
        <v>394</v>
      </c>
      <c r="D31" s="243">
        <v>148.31</v>
      </c>
      <c r="E31" s="243">
        <v>26.69</v>
      </c>
      <c r="F31" s="244">
        <v>175</v>
      </c>
    </row>
    <row r="32" spans="1:6" outlineLevel="1" x14ac:dyDescent="0.3">
      <c r="A32" s="240" t="s">
        <v>427</v>
      </c>
      <c r="B32" s="248" t="s">
        <v>346</v>
      </c>
      <c r="C32" s="242" t="s">
        <v>391</v>
      </c>
      <c r="D32" s="243">
        <v>46.61</v>
      </c>
      <c r="E32" s="243">
        <v>8.39</v>
      </c>
      <c r="F32" s="244">
        <v>55</v>
      </c>
    </row>
    <row r="33" spans="1:6" ht="31.2" outlineLevel="1" x14ac:dyDescent="0.3">
      <c r="A33" s="240" t="s">
        <v>238</v>
      </c>
      <c r="B33" s="248" t="s">
        <v>237</v>
      </c>
      <c r="C33" s="242" t="s">
        <v>391</v>
      </c>
      <c r="D33" s="243">
        <v>101.69</v>
      </c>
      <c r="E33" s="243">
        <v>18.309999999999999</v>
      </c>
      <c r="F33" s="244">
        <v>120</v>
      </c>
    </row>
    <row r="34" spans="1:6" outlineLevel="1" x14ac:dyDescent="0.3">
      <c r="A34" s="240" t="s">
        <v>438</v>
      </c>
      <c r="B34" s="248" t="s">
        <v>476</v>
      </c>
      <c r="C34" s="242" t="s">
        <v>391</v>
      </c>
      <c r="D34" s="243">
        <v>139.83000000000001</v>
      </c>
      <c r="E34" s="243">
        <v>25.17</v>
      </c>
      <c r="F34" s="244">
        <v>165</v>
      </c>
    </row>
    <row r="35" spans="1:6" outlineLevel="1" x14ac:dyDescent="0.3">
      <c r="A35" s="240" t="s">
        <v>442</v>
      </c>
      <c r="B35" s="248" t="s">
        <v>397</v>
      </c>
      <c r="C35" s="242" t="s">
        <v>391</v>
      </c>
      <c r="D35" s="243">
        <v>29.66</v>
      </c>
      <c r="E35" s="243">
        <v>5.34</v>
      </c>
      <c r="F35" s="244">
        <v>35</v>
      </c>
    </row>
    <row r="36" spans="1:6" ht="31.2" outlineLevel="1" x14ac:dyDescent="0.3">
      <c r="A36" s="240" t="s">
        <v>388</v>
      </c>
      <c r="B36" s="248" t="s">
        <v>481</v>
      </c>
      <c r="C36" s="242" t="s">
        <v>391</v>
      </c>
      <c r="D36" s="243">
        <v>199.15</v>
      </c>
      <c r="E36" s="243">
        <v>35.85</v>
      </c>
      <c r="F36" s="244">
        <v>235</v>
      </c>
    </row>
    <row r="37" spans="1:6" ht="31.2" outlineLevel="1" x14ac:dyDescent="0.3">
      <c r="A37" s="240" t="s">
        <v>447</v>
      </c>
      <c r="B37" s="248" t="s">
        <v>484</v>
      </c>
      <c r="C37" s="242" t="s">
        <v>485</v>
      </c>
      <c r="D37" s="243">
        <v>139.83000000000001</v>
      </c>
      <c r="E37" s="243">
        <v>25.17</v>
      </c>
      <c r="F37" s="244">
        <v>165</v>
      </c>
    </row>
    <row r="38" spans="1:6" outlineLevel="1" x14ac:dyDescent="0.3">
      <c r="A38" s="240" t="s">
        <v>451</v>
      </c>
      <c r="B38" s="248" t="s">
        <v>400</v>
      </c>
      <c r="C38" s="242" t="s">
        <v>401</v>
      </c>
      <c r="D38" s="243">
        <v>139.83000000000001</v>
      </c>
      <c r="E38" s="243">
        <v>25.17</v>
      </c>
      <c r="F38" s="244">
        <v>165</v>
      </c>
    </row>
    <row r="39" spans="1:6" ht="31.2" outlineLevel="1" x14ac:dyDescent="0.3">
      <c r="A39" s="240" t="s">
        <v>431</v>
      </c>
      <c r="B39" s="248" t="s">
        <v>487</v>
      </c>
      <c r="C39" s="242" t="s">
        <v>408</v>
      </c>
      <c r="D39" s="243">
        <v>72.03</v>
      </c>
      <c r="E39" s="243">
        <v>12.97</v>
      </c>
      <c r="F39" s="244">
        <v>85</v>
      </c>
    </row>
    <row r="40" spans="1:6" ht="31.2" outlineLevel="1" x14ac:dyDescent="0.3">
      <c r="A40" s="240" t="s">
        <v>392</v>
      </c>
      <c r="B40" s="248" t="s">
        <v>404</v>
      </c>
      <c r="C40" s="242" t="s">
        <v>391</v>
      </c>
      <c r="D40" s="243">
        <v>139.83000000000001</v>
      </c>
      <c r="E40" s="243">
        <v>25.17</v>
      </c>
      <c r="F40" s="244">
        <v>165</v>
      </c>
    </row>
    <row r="41" spans="1:6" outlineLevel="1" x14ac:dyDescent="0.3">
      <c r="A41" s="240" t="s">
        <v>459</v>
      </c>
      <c r="B41" s="248" t="s">
        <v>434</v>
      </c>
      <c r="C41" s="242" t="s">
        <v>417</v>
      </c>
      <c r="D41" s="243">
        <v>84.75</v>
      </c>
      <c r="E41" s="243">
        <v>15.25</v>
      </c>
      <c r="F41" s="244">
        <v>100</v>
      </c>
    </row>
    <row r="42" spans="1:6" ht="31.2" outlineLevel="1" x14ac:dyDescent="0.3">
      <c r="A42" s="240" t="s">
        <v>461</v>
      </c>
      <c r="B42" s="248" t="s">
        <v>490</v>
      </c>
      <c r="C42" s="242" t="s">
        <v>456</v>
      </c>
      <c r="D42" s="243">
        <v>190.68</v>
      </c>
      <c r="E42" s="243">
        <v>34.32</v>
      </c>
      <c r="F42" s="244">
        <v>225</v>
      </c>
    </row>
    <row r="43" spans="1:6" outlineLevel="1" x14ac:dyDescent="0.3">
      <c r="A43" s="240" t="s">
        <v>465</v>
      </c>
      <c r="B43" s="248" t="s">
        <v>492</v>
      </c>
      <c r="C43" s="242" t="s">
        <v>493</v>
      </c>
      <c r="D43" s="243">
        <v>46.61</v>
      </c>
      <c r="E43" s="243">
        <v>8.39</v>
      </c>
      <c r="F43" s="244">
        <v>55</v>
      </c>
    </row>
    <row r="44" spans="1:6" outlineLevel="1" x14ac:dyDescent="0.3">
      <c r="A44" s="240" t="s">
        <v>468</v>
      </c>
      <c r="B44" s="248" t="s">
        <v>436</v>
      </c>
      <c r="C44" s="242" t="s">
        <v>408</v>
      </c>
      <c r="D44" s="243">
        <v>139.83000000000001</v>
      </c>
      <c r="E44" s="243">
        <v>25.17</v>
      </c>
      <c r="F44" s="244">
        <v>165</v>
      </c>
    </row>
    <row r="45" spans="1:6" outlineLevel="1" x14ac:dyDescent="0.3">
      <c r="A45" s="240" t="s">
        <v>477</v>
      </c>
      <c r="B45" s="248" t="s">
        <v>439</v>
      </c>
      <c r="C45" s="242" t="s">
        <v>440</v>
      </c>
      <c r="D45" s="243">
        <v>190.68</v>
      </c>
      <c r="E45" s="243">
        <v>34.32</v>
      </c>
      <c r="F45" s="244">
        <v>225</v>
      </c>
    </row>
    <row r="46" spans="1:6" outlineLevel="1" x14ac:dyDescent="0.3">
      <c r="A46" s="240" t="s">
        <v>478</v>
      </c>
      <c r="B46" s="248" t="s">
        <v>495</v>
      </c>
      <c r="C46" s="242" t="s">
        <v>475</v>
      </c>
      <c r="D46" s="243">
        <v>84.75</v>
      </c>
      <c r="E46" s="243">
        <v>15.25</v>
      </c>
      <c r="F46" s="244">
        <v>100</v>
      </c>
    </row>
    <row r="47" spans="1:6" ht="31.2" outlineLevel="1" x14ac:dyDescent="0.3">
      <c r="A47" s="240" t="s">
        <v>479</v>
      </c>
      <c r="B47" s="248" t="s">
        <v>497</v>
      </c>
      <c r="C47" s="242" t="s">
        <v>432</v>
      </c>
      <c r="D47" s="243">
        <v>139.83000000000001</v>
      </c>
      <c r="E47" s="243">
        <v>25.17</v>
      </c>
      <c r="F47" s="244">
        <v>165</v>
      </c>
    </row>
    <row r="48" spans="1:6" ht="31.2" outlineLevel="1" x14ac:dyDescent="0.3">
      <c r="A48" s="240" t="s">
        <v>395</v>
      </c>
      <c r="B48" s="248" t="s">
        <v>500</v>
      </c>
      <c r="C48" s="242" t="s">
        <v>475</v>
      </c>
      <c r="D48" s="243">
        <v>190.68</v>
      </c>
      <c r="E48" s="243">
        <v>34.32</v>
      </c>
      <c r="F48" s="244">
        <v>225</v>
      </c>
    </row>
    <row r="49" spans="1:6" ht="31.2" outlineLevel="1" x14ac:dyDescent="0.3">
      <c r="A49" s="240" t="s">
        <v>480</v>
      </c>
      <c r="B49" s="241" t="s">
        <v>411</v>
      </c>
      <c r="C49" s="242" t="s">
        <v>412</v>
      </c>
      <c r="D49" s="243">
        <v>42.37</v>
      </c>
      <c r="E49" s="243">
        <v>7.63</v>
      </c>
      <c r="F49" s="244">
        <v>50</v>
      </c>
    </row>
    <row r="50" spans="1:6" outlineLevel="1" x14ac:dyDescent="0.3">
      <c r="A50" s="240" t="s">
        <v>482</v>
      </c>
      <c r="B50" s="241" t="s">
        <v>443</v>
      </c>
      <c r="C50" s="242" t="s">
        <v>391</v>
      </c>
      <c r="D50" s="243">
        <v>29.66</v>
      </c>
      <c r="E50" s="243">
        <v>5.34</v>
      </c>
      <c r="F50" s="244">
        <v>35</v>
      </c>
    </row>
    <row r="51" spans="1:6" ht="31.2" outlineLevel="1" x14ac:dyDescent="0.3">
      <c r="A51" s="240" t="s">
        <v>398</v>
      </c>
      <c r="B51" s="248" t="s">
        <v>445</v>
      </c>
      <c r="C51" s="242" t="s">
        <v>446</v>
      </c>
      <c r="D51" s="243">
        <v>135.59</v>
      </c>
      <c r="E51" s="243">
        <v>24.41</v>
      </c>
      <c r="F51" s="244">
        <v>160</v>
      </c>
    </row>
    <row r="52" spans="1:6" ht="31.2" outlineLevel="1" x14ac:dyDescent="0.3">
      <c r="A52" s="240" t="s">
        <v>486</v>
      </c>
      <c r="B52" s="241" t="s">
        <v>466</v>
      </c>
      <c r="C52" s="242" t="s">
        <v>391</v>
      </c>
      <c r="D52" s="243">
        <v>283.89999999999998</v>
      </c>
      <c r="E52" s="243">
        <v>51.1</v>
      </c>
      <c r="F52" s="244">
        <v>335</v>
      </c>
    </row>
    <row r="53" spans="1:6" ht="46.8" outlineLevel="1" x14ac:dyDescent="0.3">
      <c r="A53" s="240" t="s">
        <v>402</v>
      </c>
      <c r="B53" s="248" t="s">
        <v>448</v>
      </c>
      <c r="C53" s="242" t="s">
        <v>449</v>
      </c>
      <c r="D53" s="243">
        <v>275.42</v>
      </c>
      <c r="E53" s="243">
        <v>49.58</v>
      </c>
      <c r="F53" s="244">
        <v>325</v>
      </c>
    </row>
    <row r="54" spans="1:6" ht="46.8" outlineLevel="1" x14ac:dyDescent="0.3">
      <c r="A54" s="240" t="s">
        <v>433</v>
      </c>
      <c r="B54" s="305" t="s">
        <v>677</v>
      </c>
      <c r="C54" s="242" t="s">
        <v>675</v>
      </c>
      <c r="D54" s="243">
        <v>216.1</v>
      </c>
      <c r="E54" s="243">
        <v>38.9</v>
      </c>
      <c r="F54" s="244">
        <v>255</v>
      </c>
    </row>
    <row r="55" spans="1:6" ht="31.2" outlineLevel="1" x14ac:dyDescent="0.3">
      <c r="A55" s="240" t="s">
        <v>488</v>
      </c>
      <c r="B55" s="241" t="s">
        <v>679</v>
      </c>
      <c r="C55" s="242" t="s">
        <v>680</v>
      </c>
      <c r="D55" s="243">
        <v>12.71</v>
      </c>
      <c r="E55" s="243">
        <v>2.29</v>
      </c>
      <c r="F55" s="244">
        <v>15</v>
      </c>
    </row>
    <row r="56" spans="1:6" ht="46.8" outlineLevel="1" x14ac:dyDescent="0.3">
      <c r="A56" s="240" t="s">
        <v>489</v>
      </c>
      <c r="B56" s="241" t="s">
        <v>469</v>
      </c>
      <c r="C56" s="242"/>
      <c r="D56" s="243">
        <v>0</v>
      </c>
      <c r="E56" s="243">
        <v>0</v>
      </c>
      <c r="F56" s="244">
        <v>0</v>
      </c>
    </row>
    <row r="57" spans="1:6" outlineLevel="1" x14ac:dyDescent="0.3">
      <c r="A57" s="272" t="s">
        <v>168</v>
      </c>
      <c r="B57" s="306" t="s">
        <v>185</v>
      </c>
      <c r="C57" s="242" t="s">
        <v>394</v>
      </c>
      <c r="D57" s="243">
        <v>220.34</v>
      </c>
      <c r="E57" s="243">
        <v>39.659999999999997</v>
      </c>
      <c r="F57" s="244">
        <v>260</v>
      </c>
    </row>
    <row r="58" spans="1:6" outlineLevel="1" x14ac:dyDescent="0.3">
      <c r="A58" s="272" t="s">
        <v>169</v>
      </c>
      <c r="B58" s="306" t="s">
        <v>186</v>
      </c>
      <c r="C58" s="242" t="s">
        <v>394</v>
      </c>
      <c r="D58" s="243">
        <v>415.25</v>
      </c>
      <c r="E58" s="243">
        <v>74.75</v>
      </c>
      <c r="F58" s="244">
        <v>490</v>
      </c>
    </row>
    <row r="59" spans="1:6" outlineLevel="1" x14ac:dyDescent="0.3">
      <c r="A59" s="240" t="s">
        <v>491</v>
      </c>
      <c r="B59" s="241" t="s">
        <v>452</v>
      </c>
      <c r="C59" s="242" t="s">
        <v>453</v>
      </c>
      <c r="D59" s="243">
        <v>97.46</v>
      </c>
      <c r="E59" s="243">
        <v>17.54</v>
      </c>
      <c r="F59" s="244">
        <v>115</v>
      </c>
    </row>
    <row r="60" spans="1:6" ht="31.2" outlineLevel="1" x14ac:dyDescent="0.3">
      <c r="A60" s="240" t="s">
        <v>435</v>
      </c>
      <c r="B60" s="241" t="s">
        <v>455</v>
      </c>
      <c r="C60" s="242" t="s">
        <v>456</v>
      </c>
      <c r="D60" s="243">
        <v>110.17</v>
      </c>
      <c r="E60" s="243">
        <v>19.829999999999998</v>
      </c>
      <c r="F60" s="244">
        <v>130</v>
      </c>
    </row>
    <row r="61" spans="1:6" outlineLevel="1" x14ac:dyDescent="0.3">
      <c r="A61" s="240" t="s">
        <v>437</v>
      </c>
      <c r="B61" s="273" t="s">
        <v>407</v>
      </c>
      <c r="C61" s="242" t="s">
        <v>408</v>
      </c>
      <c r="D61" s="243">
        <v>50.85</v>
      </c>
      <c r="E61" s="243">
        <v>9.15</v>
      </c>
      <c r="F61" s="244">
        <v>60</v>
      </c>
    </row>
    <row r="62" spans="1:6" outlineLevel="1" x14ac:dyDescent="0.3">
      <c r="A62" s="240" t="s">
        <v>494</v>
      </c>
      <c r="B62" s="273" t="s">
        <v>458</v>
      </c>
      <c r="C62" s="242" t="s">
        <v>446</v>
      </c>
      <c r="D62" s="243">
        <v>38.14</v>
      </c>
      <c r="E62" s="243">
        <v>6.86</v>
      </c>
      <c r="F62" s="244">
        <v>45</v>
      </c>
    </row>
    <row r="63" spans="1:6" outlineLevel="1" x14ac:dyDescent="0.3">
      <c r="A63" s="240" t="s">
        <v>496</v>
      </c>
      <c r="B63" s="273" t="s">
        <v>460</v>
      </c>
      <c r="C63" s="242" t="s">
        <v>408</v>
      </c>
      <c r="D63" s="243">
        <v>38.14</v>
      </c>
      <c r="E63" s="243">
        <v>6.86</v>
      </c>
      <c r="F63" s="244">
        <v>45</v>
      </c>
    </row>
    <row r="64" spans="1:6" outlineLevel="1" x14ac:dyDescent="0.3">
      <c r="A64" s="245" t="s">
        <v>686</v>
      </c>
      <c r="B64" s="246"/>
      <c r="C64" s="247"/>
      <c r="D64" s="243">
        <v>0</v>
      </c>
      <c r="E64" s="243">
        <v>0</v>
      </c>
      <c r="F64" s="244">
        <v>0</v>
      </c>
    </row>
    <row r="65" spans="1:7" ht="46.8" outlineLevel="1" x14ac:dyDescent="0.3">
      <c r="A65" s="240" t="s">
        <v>498</v>
      </c>
      <c r="B65" s="248" t="s">
        <v>755</v>
      </c>
      <c r="C65" s="242" t="s">
        <v>756</v>
      </c>
      <c r="D65" s="243">
        <v>847.46</v>
      </c>
      <c r="E65" s="243">
        <v>152.54</v>
      </c>
      <c r="F65" s="331">
        <v>1000</v>
      </c>
    </row>
    <row r="66" spans="1:7" ht="31.2" outlineLevel="1" x14ac:dyDescent="0.3">
      <c r="A66" s="240" t="s">
        <v>269</v>
      </c>
      <c r="B66" s="248" t="s">
        <v>270</v>
      </c>
      <c r="C66" s="242" t="s">
        <v>756</v>
      </c>
      <c r="D66" s="243">
        <v>508.47</v>
      </c>
      <c r="E66" s="243">
        <v>91.53</v>
      </c>
      <c r="F66" s="244">
        <v>600</v>
      </c>
    </row>
    <row r="67" spans="1:7" ht="31.2" outlineLevel="1" x14ac:dyDescent="0.3">
      <c r="A67" s="240" t="s">
        <v>499</v>
      </c>
      <c r="B67" s="248" t="s">
        <v>757</v>
      </c>
      <c r="C67" s="242" t="s">
        <v>391</v>
      </c>
      <c r="D67" s="243">
        <v>338.98</v>
      </c>
      <c r="E67" s="243">
        <v>61.02</v>
      </c>
      <c r="F67" s="244">
        <v>400</v>
      </c>
    </row>
    <row r="68" spans="1:7" outlineLevel="1" x14ac:dyDescent="0.3">
      <c r="A68" s="240" t="s">
        <v>501</v>
      </c>
      <c r="B68" s="248" t="s">
        <v>727</v>
      </c>
      <c r="C68" s="242" t="s">
        <v>440</v>
      </c>
      <c r="D68" s="243">
        <v>139.83000000000001</v>
      </c>
      <c r="E68" s="243">
        <v>25.17</v>
      </c>
      <c r="F68" s="244">
        <v>165</v>
      </c>
    </row>
    <row r="69" spans="1:7" outlineLevel="1" x14ac:dyDescent="0.3">
      <c r="A69" s="240" t="s">
        <v>56</v>
      </c>
      <c r="B69" s="248" t="s">
        <v>58</v>
      </c>
      <c r="C69" s="242" t="s">
        <v>440</v>
      </c>
      <c r="D69" s="243">
        <v>72.03</v>
      </c>
      <c r="E69" s="243">
        <v>12.97</v>
      </c>
      <c r="F69" s="244">
        <v>85</v>
      </c>
      <c r="G69" s="239"/>
    </row>
    <row r="70" spans="1:7" outlineLevel="1" x14ac:dyDescent="0.3">
      <c r="A70" s="240" t="s">
        <v>57</v>
      </c>
      <c r="B70" s="248" t="s">
        <v>59</v>
      </c>
      <c r="C70" s="242" t="s">
        <v>440</v>
      </c>
      <c r="D70" s="243">
        <v>72.03</v>
      </c>
      <c r="E70" s="243">
        <v>12.97</v>
      </c>
      <c r="F70" s="244">
        <v>85</v>
      </c>
      <c r="G70" s="239"/>
    </row>
    <row r="71" spans="1:7" outlineLevel="1" x14ac:dyDescent="0.3">
      <c r="A71" s="240" t="s">
        <v>502</v>
      </c>
      <c r="B71" s="248" t="s">
        <v>767</v>
      </c>
      <c r="C71" s="242" t="s">
        <v>394</v>
      </c>
      <c r="D71" s="243">
        <v>313.56</v>
      </c>
      <c r="E71" s="243">
        <v>56.44</v>
      </c>
      <c r="F71" s="244">
        <v>370</v>
      </c>
    </row>
    <row r="72" spans="1:7" outlineLevel="1" x14ac:dyDescent="0.3">
      <c r="A72" s="240" t="s">
        <v>504</v>
      </c>
      <c r="B72" s="248" t="s">
        <v>769</v>
      </c>
      <c r="C72" s="242" t="s">
        <v>394</v>
      </c>
      <c r="D72" s="243">
        <v>110.17</v>
      </c>
      <c r="E72" s="243">
        <v>19.829999999999998</v>
      </c>
      <c r="F72" s="244">
        <v>130</v>
      </c>
    </row>
    <row r="73" spans="1:7" outlineLevel="1" x14ac:dyDescent="0.3">
      <c r="A73" s="240" t="s">
        <v>505</v>
      </c>
      <c r="B73" s="248" t="s">
        <v>771</v>
      </c>
      <c r="C73" s="242" t="s">
        <v>394</v>
      </c>
      <c r="D73" s="243">
        <v>199.15</v>
      </c>
      <c r="E73" s="243">
        <v>35.85</v>
      </c>
      <c r="F73" s="244">
        <v>235</v>
      </c>
    </row>
    <row r="74" spans="1:7" outlineLevel="1" x14ac:dyDescent="0.3">
      <c r="A74" s="240" t="s">
        <v>506</v>
      </c>
      <c r="B74" s="248" t="s">
        <v>729</v>
      </c>
      <c r="C74" s="242" t="s">
        <v>394</v>
      </c>
      <c r="D74" s="243">
        <v>88.98</v>
      </c>
      <c r="E74" s="243">
        <v>16.02</v>
      </c>
      <c r="F74" s="244">
        <v>105</v>
      </c>
    </row>
    <row r="75" spans="1:7" outlineLevel="1" x14ac:dyDescent="0.3">
      <c r="A75" s="240" t="s">
        <v>60</v>
      </c>
      <c r="B75" s="248" t="s">
        <v>773</v>
      </c>
      <c r="C75" s="242" t="s">
        <v>394</v>
      </c>
      <c r="D75" s="243">
        <v>46.61</v>
      </c>
      <c r="E75" s="243">
        <v>8.39</v>
      </c>
      <c r="F75" s="244">
        <v>55</v>
      </c>
      <c r="G75" s="239"/>
    </row>
    <row r="76" spans="1:7" outlineLevel="1" x14ac:dyDescent="0.3">
      <c r="A76" s="240" t="s">
        <v>61</v>
      </c>
      <c r="B76" s="248" t="s">
        <v>775</v>
      </c>
      <c r="C76" s="242" t="s">
        <v>394</v>
      </c>
      <c r="D76" s="243">
        <v>46.61</v>
      </c>
      <c r="E76" s="243">
        <v>8.39</v>
      </c>
      <c r="F76" s="244">
        <v>55</v>
      </c>
      <c r="G76" s="239"/>
    </row>
    <row r="77" spans="1:7" ht="31.2" outlineLevel="1" x14ac:dyDescent="0.3">
      <c r="A77" s="240" t="s">
        <v>409</v>
      </c>
      <c r="B77" s="248" t="s">
        <v>303</v>
      </c>
      <c r="C77" s="242" t="s">
        <v>391</v>
      </c>
      <c r="D77" s="243">
        <v>169.49</v>
      </c>
      <c r="E77" s="243">
        <v>30.51</v>
      </c>
      <c r="F77" s="244">
        <v>200</v>
      </c>
    </row>
    <row r="78" spans="1:7" ht="31.2" outlineLevel="1" x14ac:dyDescent="0.3">
      <c r="A78" s="240" t="s">
        <v>441</v>
      </c>
      <c r="B78" s="248" t="s">
        <v>304</v>
      </c>
      <c r="C78" s="242" t="s">
        <v>391</v>
      </c>
      <c r="D78" s="243">
        <v>84.75</v>
      </c>
      <c r="E78" s="243">
        <v>15.25</v>
      </c>
      <c r="F78" s="244">
        <v>100</v>
      </c>
    </row>
    <row r="79" spans="1:7" ht="31.2" outlineLevel="1" x14ac:dyDescent="0.3">
      <c r="A79" s="240" t="s">
        <v>444</v>
      </c>
      <c r="B79" s="248" t="s">
        <v>313</v>
      </c>
      <c r="C79" s="242" t="s">
        <v>391</v>
      </c>
      <c r="D79" s="243">
        <v>84.75</v>
      </c>
      <c r="E79" s="243">
        <v>15.25</v>
      </c>
      <c r="F79" s="244">
        <v>100</v>
      </c>
    </row>
    <row r="80" spans="1:7" outlineLevel="1" x14ac:dyDescent="0.3">
      <c r="A80" s="240" t="s">
        <v>464</v>
      </c>
      <c r="B80" s="248" t="s">
        <v>317</v>
      </c>
      <c r="C80" s="242" t="s">
        <v>391</v>
      </c>
      <c r="D80" s="243">
        <v>93.22</v>
      </c>
      <c r="E80" s="243">
        <v>16.78</v>
      </c>
      <c r="F80" s="244">
        <v>110</v>
      </c>
    </row>
    <row r="81" spans="1:6" outlineLevel="1" x14ac:dyDescent="0.3">
      <c r="A81" s="240" t="s">
        <v>320</v>
      </c>
      <c r="B81" s="248" t="s">
        <v>318</v>
      </c>
      <c r="C81" s="242" t="s">
        <v>391</v>
      </c>
      <c r="D81" s="243">
        <v>46.61</v>
      </c>
      <c r="E81" s="243">
        <v>8.39</v>
      </c>
      <c r="F81" s="244">
        <v>55</v>
      </c>
    </row>
    <row r="82" spans="1:6" outlineLevel="1" x14ac:dyDescent="0.3">
      <c r="A82" s="240" t="s">
        <v>321</v>
      </c>
      <c r="B82" s="248" t="s">
        <v>319</v>
      </c>
      <c r="C82" s="242" t="s">
        <v>391</v>
      </c>
      <c r="D82" s="243">
        <v>46.61</v>
      </c>
      <c r="E82" s="243">
        <v>8.39</v>
      </c>
      <c r="F82" s="244">
        <v>55</v>
      </c>
    </row>
    <row r="83" spans="1:6" outlineLevel="1" x14ac:dyDescent="0.3">
      <c r="A83" s="240" t="s">
        <v>676</v>
      </c>
      <c r="B83" s="248" t="s">
        <v>780</v>
      </c>
      <c r="C83" s="242" t="s">
        <v>781</v>
      </c>
      <c r="D83" s="243">
        <v>283.89999999999998</v>
      </c>
      <c r="E83" s="243">
        <v>51.1</v>
      </c>
      <c r="F83" s="244">
        <v>335</v>
      </c>
    </row>
    <row r="84" spans="1:6" outlineLevel="1" x14ac:dyDescent="0.3">
      <c r="A84" s="240" t="s">
        <v>678</v>
      </c>
      <c r="B84" s="248" t="s">
        <v>785</v>
      </c>
      <c r="C84" s="242" t="s">
        <v>426</v>
      </c>
      <c r="D84" s="243">
        <v>169.49</v>
      </c>
      <c r="E84" s="243">
        <v>30.51</v>
      </c>
      <c r="F84" s="244">
        <v>200</v>
      </c>
    </row>
    <row r="85" spans="1:6" outlineLevel="1" x14ac:dyDescent="0.3">
      <c r="A85" s="240" t="s">
        <v>467</v>
      </c>
      <c r="B85" s="248" t="s">
        <v>731</v>
      </c>
      <c r="C85" s="242" t="s">
        <v>503</v>
      </c>
      <c r="D85" s="243">
        <v>216.1</v>
      </c>
      <c r="E85" s="243">
        <v>38.9</v>
      </c>
      <c r="F85" s="244">
        <v>255</v>
      </c>
    </row>
    <row r="86" spans="1:6" outlineLevel="1" x14ac:dyDescent="0.3">
      <c r="A86" s="240" t="s">
        <v>681</v>
      </c>
      <c r="B86" s="248" t="s">
        <v>239</v>
      </c>
      <c r="C86" s="242" t="s">
        <v>733</v>
      </c>
      <c r="D86" s="243">
        <v>72.03</v>
      </c>
      <c r="E86" s="243">
        <v>12.97</v>
      </c>
      <c r="F86" s="244">
        <v>85</v>
      </c>
    </row>
    <row r="87" spans="1:6" outlineLevel="1" x14ac:dyDescent="0.3">
      <c r="A87" s="240" t="s">
        <v>682</v>
      </c>
      <c r="B87" s="248" t="s">
        <v>690</v>
      </c>
      <c r="C87" s="242" t="s">
        <v>394</v>
      </c>
      <c r="D87" s="243">
        <v>55.08</v>
      </c>
      <c r="E87" s="243">
        <v>9.92</v>
      </c>
      <c r="F87" s="244">
        <v>65</v>
      </c>
    </row>
    <row r="88" spans="1:6" outlineLevel="1" x14ac:dyDescent="0.3">
      <c r="A88" s="240" t="s">
        <v>683</v>
      </c>
      <c r="B88" s="248" t="s">
        <v>692</v>
      </c>
      <c r="C88" s="242" t="s">
        <v>693</v>
      </c>
      <c r="D88" s="243">
        <v>186.44</v>
      </c>
      <c r="E88" s="243">
        <v>33.56</v>
      </c>
      <c r="F88" s="244">
        <v>220</v>
      </c>
    </row>
    <row r="89" spans="1:6" outlineLevel="1" x14ac:dyDescent="0.3">
      <c r="A89" s="240" t="s">
        <v>450</v>
      </c>
      <c r="B89" s="248" t="s">
        <v>735</v>
      </c>
      <c r="C89" s="242" t="s">
        <v>736</v>
      </c>
      <c r="D89" s="243">
        <v>199.15</v>
      </c>
      <c r="E89" s="243">
        <v>35.85</v>
      </c>
      <c r="F89" s="244">
        <v>235</v>
      </c>
    </row>
    <row r="90" spans="1:6" outlineLevel="1" x14ac:dyDescent="0.3">
      <c r="A90" s="240" t="s">
        <v>454</v>
      </c>
      <c r="B90" s="248" t="s">
        <v>787</v>
      </c>
      <c r="C90" s="242" t="s">
        <v>391</v>
      </c>
      <c r="D90" s="243">
        <v>97.46</v>
      </c>
      <c r="E90" s="243">
        <v>17.54</v>
      </c>
      <c r="F90" s="244">
        <v>115</v>
      </c>
    </row>
    <row r="91" spans="1:6" outlineLevel="1" x14ac:dyDescent="0.3">
      <c r="A91" s="240" t="s">
        <v>684</v>
      </c>
      <c r="B91" s="248" t="s">
        <v>789</v>
      </c>
      <c r="C91" s="242" t="s">
        <v>391</v>
      </c>
      <c r="D91" s="243">
        <v>97.46</v>
      </c>
      <c r="E91" s="243">
        <v>17.54</v>
      </c>
      <c r="F91" s="244">
        <v>115</v>
      </c>
    </row>
    <row r="92" spans="1:6" ht="31.2" outlineLevel="1" x14ac:dyDescent="0.3">
      <c r="A92" s="240" t="s">
        <v>405</v>
      </c>
      <c r="B92" s="248" t="s">
        <v>892</v>
      </c>
      <c r="C92" s="242" t="s">
        <v>394</v>
      </c>
      <c r="D92" s="243">
        <v>567.79999999999995</v>
      </c>
      <c r="E92" s="243">
        <v>102.2</v>
      </c>
      <c r="F92" s="244">
        <v>670</v>
      </c>
    </row>
    <row r="93" spans="1:6" ht="31.2" outlineLevel="1" x14ac:dyDescent="0.3">
      <c r="A93" s="240" t="s">
        <v>685</v>
      </c>
      <c r="B93" s="248" t="s">
        <v>893</v>
      </c>
      <c r="C93" s="242" t="s">
        <v>391</v>
      </c>
      <c r="D93" s="243">
        <v>283.89999999999998</v>
      </c>
      <c r="E93" s="243">
        <v>51.1</v>
      </c>
      <c r="F93" s="244">
        <v>335</v>
      </c>
    </row>
    <row r="94" spans="1:6" ht="31.2" outlineLevel="1" x14ac:dyDescent="0.3">
      <c r="A94" s="240" t="s">
        <v>457</v>
      </c>
      <c r="B94" s="248" t="s">
        <v>894</v>
      </c>
      <c r="C94" s="242" t="s">
        <v>391</v>
      </c>
      <c r="D94" s="243">
        <v>283.89999999999998</v>
      </c>
      <c r="E94" s="243">
        <v>51.1</v>
      </c>
      <c r="F94" s="244">
        <v>335</v>
      </c>
    </row>
    <row r="95" spans="1:6" ht="31.2" outlineLevel="1" x14ac:dyDescent="0.3">
      <c r="A95" s="240" t="s">
        <v>726</v>
      </c>
      <c r="B95" s="248" t="s">
        <v>895</v>
      </c>
      <c r="C95" s="242" t="s">
        <v>795</v>
      </c>
      <c r="D95" s="243">
        <v>338.98</v>
      </c>
      <c r="E95" s="243">
        <v>61.02</v>
      </c>
      <c r="F95" s="244">
        <v>400</v>
      </c>
    </row>
    <row r="96" spans="1:6" ht="31.2" outlineLevel="1" x14ac:dyDescent="0.3">
      <c r="A96" s="240" t="s">
        <v>759</v>
      </c>
      <c r="B96" s="248" t="s">
        <v>896</v>
      </c>
      <c r="C96" s="242" t="s">
        <v>391</v>
      </c>
      <c r="D96" s="243">
        <v>139.83000000000001</v>
      </c>
      <c r="E96" s="243">
        <v>25.17</v>
      </c>
      <c r="F96" s="244">
        <v>165</v>
      </c>
    </row>
    <row r="97" spans="1:6" ht="31.2" outlineLevel="1" x14ac:dyDescent="0.3">
      <c r="A97" s="240" t="s">
        <v>761</v>
      </c>
      <c r="B97" s="248" t="s">
        <v>897</v>
      </c>
      <c r="C97" s="242" t="s">
        <v>391</v>
      </c>
      <c r="D97" s="243">
        <v>199.15</v>
      </c>
      <c r="E97" s="243">
        <v>35.85</v>
      </c>
      <c r="F97" s="244">
        <v>235</v>
      </c>
    </row>
    <row r="98" spans="1:6" outlineLevel="1" x14ac:dyDescent="0.3">
      <c r="A98" s="240" t="s">
        <v>763</v>
      </c>
      <c r="B98" s="248" t="s">
        <v>796</v>
      </c>
      <c r="C98" s="242" t="s">
        <v>391</v>
      </c>
      <c r="D98" s="243">
        <v>283.89999999999998</v>
      </c>
      <c r="E98" s="243">
        <v>51.1</v>
      </c>
      <c r="F98" s="244">
        <v>335</v>
      </c>
    </row>
    <row r="99" spans="1:6" outlineLevel="1" x14ac:dyDescent="0.3">
      <c r="A99" s="240" t="s">
        <v>765</v>
      </c>
      <c r="B99" s="248" t="s">
        <v>342</v>
      </c>
      <c r="C99" s="242" t="s">
        <v>391</v>
      </c>
      <c r="D99" s="243">
        <v>110.17</v>
      </c>
      <c r="E99" s="243">
        <v>19.829999999999998</v>
      </c>
      <c r="F99" s="244">
        <v>130</v>
      </c>
    </row>
    <row r="100" spans="1:6" outlineLevel="1" x14ac:dyDescent="0.3">
      <c r="A100" s="240" t="s">
        <v>768</v>
      </c>
      <c r="B100" s="248" t="s">
        <v>698</v>
      </c>
      <c r="C100" s="242" t="s">
        <v>391</v>
      </c>
      <c r="D100" s="243">
        <v>169.49</v>
      </c>
      <c r="E100" s="243">
        <v>30.51</v>
      </c>
      <c r="F100" s="244">
        <v>200</v>
      </c>
    </row>
    <row r="101" spans="1:6" outlineLevel="1" x14ac:dyDescent="0.3">
      <c r="A101" s="240" t="s">
        <v>770</v>
      </c>
      <c r="B101" s="248" t="s">
        <v>798</v>
      </c>
      <c r="C101" s="242" t="s">
        <v>417</v>
      </c>
      <c r="D101" s="243">
        <v>152.54</v>
      </c>
      <c r="E101" s="243">
        <v>27.46</v>
      </c>
      <c r="F101" s="244">
        <v>180</v>
      </c>
    </row>
    <row r="102" spans="1:6" outlineLevel="1" x14ac:dyDescent="0.3">
      <c r="A102" s="240" t="s">
        <v>728</v>
      </c>
      <c r="B102" s="248" t="s">
        <v>739</v>
      </c>
      <c r="C102" s="242" t="s">
        <v>419</v>
      </c>
      <c r="D102" s="243">
        <v>139.83000000000001</v>
      </c>
      <c r="E102" s="243">
        <v>25.17</v>
      </c>
      <c r="F102" s="244">
        <v>165</v>
      </c>
    </row>
    <row r="103" spans="1:6" outlineLevel="1" x14ac:dyDescent="0.3">
      <c r="A103" s="240" t="s">
        <v>772</v>
      </c>
      <c r="B103" s="248" t="s">
        <v>740</v>
      </c>
      <c r="C103" s="242" t="s">
        <v>391</v>
      </c>
      <c r="D103" s="243">
        <v>190.68</v>
      </c>
      <c r="E103" s="243">
        <v>34.32</v>
      </c>
      <c r="F103" s="244">
        <v>225</v>
      </c>
    </row>
    <row r="104" spans="1:6" outlineLevel="1" x14ac:dyDescent="0.3">
      <c r="A104" s="240" t="s">
        <v>774</v>
      </c>
      <c r="B104" s="248" t="s">
        <v>799</v>
      </c>
      <c r="C104" s="242" t="s">
        <v>391</v>
      </c>
      <c r="D104" s="243">
        <v>139.83000000000001</v>
      </c>
      <c r="E104" s="243">
        <v>25.17</v>
      </c>
      <c r="F104" s="244">
        <v>165</v>
      </c>
    </row>
    <row r="105" spans="1:6" outlineLevel="1" x14ac:dyDescent="0.3">
      <c r="A105" s="240" t="s">
        <v>776</v>
      </c>
      <c r="B105" s="248" t="s">
        <v>742</v>
      </c>
      <c r="C105" s="242" t="s">
        <v>743</v>
      </c>
      <c r="D105" s="243">
        <v>144.07</v>
      </c>
      <c r="E105" s="243">
        <v>25.93</v>
      </c>
      <c r="F105" s="244">
        <v>170</v>
      </c>
    </row>
    <row r="106" spans="1:6" outlineLevel="1" x14ac:dyDescent="0.3">
      <c r="A106" s="240" t="s">
        <v>777</v>
      </c>
      <c r="B106" s="248" t="s">
        <v>744</v>
      </c>
      <c r="C106" s="242" t="s">
        <v>745</v>
      </c>
      <c r="D106" s="243">
        <v>93.22</v>
      </c>
      <c r="E106" s="243">
        <v>16.78</v>
      </c>
      <c r="F106" s="244">
        <v>110</v>
      </c>
    </row>
    <row r="107" spans="1:6" outlineLevel="1" x14ac:dyDescent="0.3">
      <c r="A107" s="240" t="s">
        <v>687</v>
      </c>
      <c r="B107" s="248" t="s">
        <v>800</v>
      </c>
      <c r="C107" s="242" t="s">
        <v>422</v>
      </c>
      <c r="D107" s="243">
        <v>139.83000000000001</v>
      </c>
      <c r="E107" s="243">
        <v>25.17</v>
      </c>
      <c r="F107" s="244">
        <v>165</v>
      </c>
    </row>
    <row r="108" spans="1:6" outlineLevel="1" x14ac:dyDescent="0.3">
      <c r="A108" s="240" t="s">
        <v>778</v>
      </c>
      <c r="B108" s="248" t="s">
        <v>701</v>
      </c>
      <c r="C108" s="242" t="s">
        <v>391</v>
      </c>
      <c r="D108" s="243">
        <v>93.22</v>
      </c>
      <c r="E108" s="243">
        <v>16.78</v>
      </c>
      <c r="F108" s="244">
        <v>110</v>
      </c>
    </row>
    <row r="109" spans="1:6" outlineLevel="1" x14ac:dyDescent="0.3">
      <c r="A109" s="240" t="s">
        <v>688</v>
      </c>
      <c r="B109" s="248" t="s">
        <v>746</v>
      </c>
      <c r="C109" s="242" t="s">
        <v>391</v>
      </c>
      <c r="D109" s="243">
        <v>283.89999999999998</v>
      </c>
      <c r="E109" s="243">
        <v>51.1</v>
      </c>
      <c r="F109" s="244">
        <v>335</v>
      </c>
    </row>
    <row r="110" spans="1:6" outlineLevel="1" x14ac:dyDescent="0.3">
      <c r="A110" s="240" t="s">
        <v>779</v>
      </c>
      <c r="B110" s="248" t="s">
        <v>703</v>
      </c>
      <c r="C110" s="242" t="s">
        <v>453</v>
      </c>
      <c r="D110" s="243">
        <v>72.03</v>
      </c>
      <c r="E110" s="243">
        <v>12.97</v>
      </c>
      <c r="F110" s="244">
        <v>85</v>
      </c>
    </row>
    <row r="111" spans="1:6" outlineLevel="1" x14ac:dyDescent="0.3">
      <c r="A111" s="240" t="s">
        <v>782</v>
      </c>
      <c r="B111" s="248" t="s">
        <v>803</v>
      </c>
      <c r="C111" s="242" t="s">
        <v>781</v>
      </c>
      <c r="D111" s="243">
        <v>177.97</v>
      </c>
      <c r="E111" s="243">
        <v>32.03</v>
      </c>
      <c r="F111" s="244">
        <v>210</v>
      </c>
    </row>
    <row r="112" spans="1:6" outlineLevel="1" x14ac:dyDescent="0.3">
      <c r="A112" s="240" t="s">
        <v>783</v>
      </c>
      <c r="B112" s="248" t="s">
        <v>261</v>
      </c>
      <c r="C112" s="242" t="s">
        <v>408</v>
      </c>
      <c r="D112" s="243">
        <v>283.89999999999998</v>
      </c>
      <c r="E112" s="243">
        <v>51.1</v>
      </c>
      <c r="F112" s="244">
        <v>335</v>
      </c>
    </row>
    <row r="113" spans="1:6" outlineLevel="1" x14ac:dyDescent="0.3">
      <c r="A113" s="240" t="s">
        <v>784</v>
      </c>
      <c r="B113" s="248" t="s">
        <v>749</v>
      </c>
      <c r="C113" s="242" t="s">
        <v>408</v>
      </c>
      <c r="D113" s="243">
        <v>148.31</v>
      </c>
      <c r="E113" s="243">
        <v>26.69</v>
      </c>
      <c r="F113" s="244">
        <v>175</v>
      </c>
    </row>
    <row r="114" spans="1:6" outlineLevel="1" x14ac:dyDescent="0.3">
      <c r="A114" s="240" t="s">
        <v>730</v>
      </c>
      <c r="B114" s="248" t="s">
        <v>705</v>
      </c>
      <c r="C114" s="242" t="s">
        <v>408</v>
      </c>
      <c r="D114" s="243">
        <v>88.98</v>
      </c>
      <c r="E114" s="243">
        <v>16.02</v>
      </c>
      <c r="F114" s="244">
        <v>105</v>
      </c>
    </row>
    <row r="115" spans="1:6" outlineLevel="1" x14ac:dyDescent="0.3">
      <c r="A115" s="240" t="s">
        <v>732</v>
      </c>
      <c r="B115" s="248" t="s">
        <v>805</v>
      </c>
      <c r="C115" s="242" t="s">
        <v>408</v>
      </c>
      <c r="D115" s="243">
        <v>110.17</v>
      </c>
      <c r="E115" s="243">
        <v>19.829999999999998</v>
      </c>
      <c r="F115" s="244">
        <v>130</v>
      </c>
    </row>
    <row r="116" spans="1:6" outlineLevel="1" x14ac:dyDescent="0.3">
      <c r="A116" s="240" t="s">
        <v>689</v>
      </c>
      <c r="B116" s="248" t="s">
        <v>806</v>
      </c>
      <c r="C116" s="242" t="s">
        <v>391</v>
      </c>
      <c r="D116" s="243">
        <v>152.54</v>
      </c>
      <c r="E116" s="243">
        <v>27.46</v>
      </c>
      <c r="F116" s="244">
        <v>180</v>
      </c>
    </row>
    <row r="117" spans="1:6" ht="31.2" outlineLevel="1" x14ac:dyDescent="0.3">
      <c r="A117" s="240" t="s">
        <v>691</v>
      </c>
      <c r="B117" s="248" t="s">
        <v>808</v>
      </c>
      <c r="C117" s="242" t="s">
        <v>391</v>
      </c>
      <c r="D117" s="243">
        <v>216.1</v>
      </c>
      <c r="E117" s="243">
        <v>38.9</v>
      </c>
      <c r="F117" s="244">
        <v>255</v>
      </c>
    </row>
    <row r="118" spans="1:6" outlineLevel="1" x14ac:dyDescent="0.3">
      <c r="A118" s="240" t="s">
        <v>734</v>
      </c>
      <c r="B118" s="248" t="s">
        <v>812</v>
      </c>
      <c r="C118" s="242" t="s">
        <v>440</v>
      </c>
      <c r="D118" s="243">
        <v>228.81</v>
      </c>
      <c r="E118" s="243">
        <v>41.19</v>
      </c>
      <c r="F118" s="244">
        <v>270</v>
      </c>
    </row>
    <row r="119" spans="1:6" ht="31.2" outlineLevel="1" x14ac:dyDescent="0.3">
      <c r="A119" s="240" t="s">
        <v>786</v>
      </c>
      <c r="B119" s="248" t="s">
        <v>302</v>
      </c>
      <c r="C119" s="35" t="s">
        <v>394</v>
      </c>
      <c r="D119" s="243">
        <v>139.83000000000001</v>
      </c>
      <c r="E119" s="243">
        <v>25.17</v>
      </c>
      <c r="F119" s="244">
        <v>165</v>
      </c>
    </row>
    <row r="120" spans="1:6" outlineLevel="1" x14ac:dyDescent="0.3">
      <c r="A120" s="240" t="s">
        <v>788</v>
      </c>
      <c r="B120" s="248" t="s">
        <v>816</v>
      </c>
      <c r="C120" s="242" t="s">
        <v>391</v>
      </c>
      <c r="D120" s="243">
        <v>72.03</v>
      </c>
      <c r="E120" s="243">
        <v>12.97</v>
      </c>
      <c r="F120" s="244">
        <v>85</v>
      </c>
    </row>
    <row r="121" spans="1:6" ht="31.2" outlineLevel="1" x14ac:dyDescent="0.3">
      <c r="A121" s="240" t="s">
        <v>758</v>
      </c>
      <c r="B121" s="248" t="s">
        <v>672</v>
      </c>
      <c r="C121" s="242" t="s">
        <v>391</v>
      </c>
      <c r="D121" s="243">
        <v>122.88</v>
      </c>
      <c r="E121" s="243">
        <v>22.12</v>
      </c>
      <c r="F121" s="244">
        <v>145</v>
      </c>
    </row>
    <row r="122" spans="1:6" outlineLevel="1" x14ac:dyDescent="0.3">
      <c r="A122" s="240" t="s">
        <v>790</v>
      </c>
      <c r="B122" s="248" t="s">
        <v>819</v>
      </c>
      <c r="C122" s="242" t="s">
        <v>391</v>
      </c>
      <c r="D122" s="243">
        <v>72.03</v>
      </c>
      <c r="E122" s="243">
        <v>12.97</v>
      </c>
      <c r="F122" s="244">
        <v>85</v>
      </c>
    </row>
    <row r="123" spans="1:6" outlineLevel="1" x14ac:dyDescent="0.3">
      <c r="A123" s="240" t="s">
        <v>791</v>
      </c>
      <c r="B123" s="248" t="s">
        <v>673</v>
      </c>
      <c r="C123" s="242" t="s">
        <v>391</v>
      </c>
      <c r="D123" s="243">
        <v>139.83000000000001</v>
      </c>
      <c r="E123" s="243">
        <v>25.17</v>
      </c>
      <c r="F123" s="244">
        <v>165</v>
      </c>
    </row>
    <row r="124" spans="1:6" outlineLevel="1" x14ac:dyDescent="0.3">
      <c r="A124" s="240" t="s">
        <v>737</v>
      </c>
      <c r="B124" s="248" t="s">
        <v>708</v>
      </c>
      <c r="C124" s="242" t="s">
        <v>391</v>
      </c>
      <c r="D124" s="243">
        <v>84.75</v>
      </c>
      <c r="E124" s="243">
        <v>15.25</v>
      </c>
      <c r="F124" s="244">
        <v>100</v>
      </c>
    </row>
    <row r="125" spans="1:6" ht="31.2" outlineLevel="1" x14ac:dyDescent="0.3">
      <c r="A125" s="240" t="s">
        <v>792</v>
      </c>
      <c r="B125" s="248" t="s">
        <v>821</v>
      </c>
      <c r="C125" s="242" t="s">
        <v>408</v>
      </c>
      <c r="D125" s="243">
        <v>72.03</v>
      </c>
      <c r="E125" s="243">
        <v>12.97</v>
      </c>
      <c r="F125" s="244">
        <v>85</v>
      </c>
    </row>
    <row r="126" spans="1:6" ht="31.2" outlineLevel="1" x14ac:dyDescent="0.3">
      <c r="A126" s="240" t="s">
        <v>793</v>
      </c>
      <c r="B126" s="248" t="s">
        <v>823</v>
      </c>
      <c r="C126" s="242" t="s">
        <v>391</v>
      </c>
      <c r="D126" s="243">
        <v>139.83000000000001</v>
      </c>
      <c r="E126" s="243">
        <v>25.17</v>
      </c>
      <c r="F126" s="244">
        <v>165</v>
      </c>
    </row>
    <row r="127" spans="1:6" outlineLevel="1" x14ac:dyDescent="0.3">
      <c r="A127" s="240" t="s">
        <v>794</v>
      </c>
      <c r="B127" s="248" t="s">
        <v>262</v>
      </c>
      <c r="C127" s="242" t="s">
        <v>391</v>
      </c>
      <c r="D127" s="243">
        <v>139.83000000000001</v>
      </c>
      <c r="E127" s="243">
        <v>25.17</v>
      </c>
      <c r="F127" s="244">
        <v>165</v>
      </c>
    </row>
    <row r="128" spans="1:6" outlineLevel="1" x14ac:dyDescent="0.3">
      <c r="A128" s="240" t="s">
        <v>694</v>
      </c>
      <c r="B128" s="248" t="s">
        <v>825</v>
      </c>
      <c r="C128" s="242" t="s">
        <v>391</v>
      </c>
      <c r="D128" s="243">
        <v>258.47000000000003</v>
      </c>
      <c r="E128" s="243">
        <v>46.53</v>
      </c>
      <c r="F128" s="244">
        <v>305</v>
      </c>
    </row>
    <row r="129" spans="1:6" outlineLevel="1" x14ac:dyDescent="0.3">
      <c r="A129" s="240" t="s">
        <v>696</v>
      </c>
      <c r="B129" s="248" t="s">
        <v>751</v>
      </c>
      <c r="C129" s="242" t="s">
        <v>391</v>
      </c>
      <c r="D129" s="243">
        <v>122.88</v>
      </c>
      <c r="E129" s="243">
        <v>22.12</v>
      </c>
      <c r="F129" s="244">
        <v>145</v>
      </c>
    </row>
    <row r="130" spans="1:6" ht="31.2" outlineLevel="1" x14ac:dyDescent="0.3">
      <c r="A130" s="240" t="s">
        <v>697</v>
      </c>
      <c r="B130" s="248" t="s">
        <v>347</v>
      </c>
      <c r="C130" s="242" t="s">
        <v>391</v>
      </c>
      <c r="D130" s="243">
        <v>567.79999999999995</v>
      </c>
      <c r="E130" s="243">
        <v>102.2</v>
      </c>
      <c r="F130" s="244">
        <v>670</v>
      </c>
    </row>
    <row r="131" spans="1:6" outlineLevel="1" x14ac:dyDescent="0.3">
      <c r="A131" s="240" t="s">
        <v>797</v>
      </c>
      <c r="B131" s="248" t="s">
        <v>831</v>
      </c>
      <c r="C131" s="242" t="s">
        <v>391</v>
      </c>
      <c r="D131" s="243">
        <v>283.89999999999998</v>
      </c>
      <c r="E131" s="243">
        <v>51.1</v>
      </c>
      <c r="F131" s="244">
        <v>335</v>
      </c>
    </row>
    <row r="132" spans="1:6" outlineLevel="1" x14ac:dyDescent="0.3">
      <c r="A132" s="240" t="s">
        <v>738</v>
      </c>
      <c r="B132" s="248" t="s">
        <v>753</v>
      </c>
      <c r="C132" s="242" t="s">
        <v>391</v>
      </c>
      <c r="D132" s="243">
        <v>186.44</v>
      </c>
      <c r="E132" s="243">
        <v>33.56</v>
      </c>
      <c r="F132" s="244">
        <v>220</v>
      </c>
    </row>
    <row r="133" spans="1:6" s="250" customFormat="1" ht="16.2" outlineLevel="1" x14ac:dyDescent="0.35">
      <c r="A133" s="240" t="s">
        <v>699</v>
      </c>
      <c r="B133" s="248" t="s">
        <v>710</v>
      </c>
      <c r="C133" s="249" t="s">
        <v>422</v>
      </c>
      <c r="D133" s="243">
        <v>25.42</v>
      </c>
      <c r="E133" s="243">
        <v>4.58</v>
      </c>
      <c r="F133" s="244">
        <v>30</v>
      </c>
    </row>
    <row r="134" spans="1:6" s="250" customFormat="1" ht="46.8" outlineLevel="1" x14ac:dyDescent="0.35">
      <c r="A134" s="240" t="s">
        <v>741</v>
      </c>
      <c r="B134" s="248" t="s">
        <v>712</v>
      </c>
      <c r="C134" s="249" t="s">
        <v>422</v>
      </c>
      <c r="D134" s="243">
        <v>0</v>
      </c>
      <c r="E134" s="243">
        <v>0</v>
      </c>
      <c r="F134" s="244">
        <v>0</v>
      </c>
    </row>
    <row r="135" spans="1:6" s="250" customFormat="1" ht="16.2" outlineLevel="1" x14ac:dyDescent="0.35">
      <c r="A135" s="272" t="s">
        <v>170</v>
      </c>
      <c r="B135" s="306" t="s">
        <v>179</v>
      </c>
      <c r="C135" s="249" t="s">
        <v>391</v>
      </c>
      <c r="D135" s="243">
        <v>42.37</v>
      </c>
      <c r="E135" s="243">
        <v>7.63</v>
      </c>
      <c r="F135" s="244">
        <v>50</v>
      </c>
    </row>
    <row r="136" spans="1:6" s="250" customFormat="1" ht="16.2" outlineLevel="1" x14ac:dyDescent="0.35">
      <c r="A136" s="272" t="s">
        <v>171</v>
      </c>
      <c r="B136" s="306" t="s">
        <v>180</v>
      </c>
      <c r="C136" s="249" t="s">
        <v>391</v>
      </c>
      <c r="D136" s="243">
        <v>76.27</v>
      </c>
      <c r="E136" s="243">
        <v>13.73</v>
      </c>
      <c r="F136" s="244">
        <v>90</v>
      </c>
    </row>
    <row r="137" spans="1:6" s="250" customFormat="1" ht="31.2" outlineLevel="1" x14ac:dyDescent="0.35">
      <c r="A137" s="240" t="s">
        <v>700</v>
      </c>
      <c r="B137" s="248" t="s">
        <v>714</v>
      </c>
      <c r="C137" s="249" t="s">
        <v>715</v>
      </c>
      <c r="D137" s="243">
        <v>59.32</v>
      </c>
      <c r="E137" s="243">
        <v>10.68</v>
      </c>
      <c r="F137" s="244">
        <v>70</v>
      </c>
    </row>
    <row r="138" spans="1:6" s="250" customFormat="1" ht="16.2" outlineLevel="1" x14ac:dyDescent="0.35">
      <c r="A138" s="240" t="s">
        <v>702</v>
      </c>
      <c r="B138" s="248" t="s">
        <v>718</v>
      </c>
      <c r="C138" s="249" t="s">
        <v>408</v>
      </c>
      <c r="D138" s="243">
        <v>55.08</v>
      </c>
      <c r="E138" s="243">
        <v>9.92</v>
      </c>
      <c r="F138" s="244">
        <v>65</v>
      </c>
    </row>
    <row r="139" spans="1:6" s="250" customFormat="1" ht="16.2" outlineLevel="1" x14ac:dyDescent="0.35">
      <c r="A139" s="240" t="s">
        <v>801</v>
      </c>
      <c r="B139" s="248" t="s">
        <v>348</v>
      </c>
      <c r="C139" s="249" t="s">
        <v>408</v>
      </c>
      <c r="D139" s="243"/>
      <c r="E139" s="243"/>
      <c r="F139" s="244">
        <v>0</v>
      </c>
    </row>
    <row r="140" spans="1:6" s="250" customFormat="1" ht="16.2" outlineLevel="1" x14ac:dyDescent="0.35">
      <c r="A140" s="240" t="s">
        <v>213</v>
      </c>
      <c r="B140" s="306" t="s">
        <v>212</v>
      </c>
      <c r="C140" s="249" t="s">
        <v>391</v>
      </c>
      <c r="D140" s="243">
        <v>135.59</v>
      </c>
      <c r="E140" s="243">
        <v>24.41</v>
      </c>
      <c r="F140" s="244">
        <v>160</v>
      </c>
    </row>
    <row r="141" spans="1:6" s="250" customFormat="1" ht="16.2" outlineLevel="1" x14ac:dyDescent="0.35">
      <c r="A141" s="240" t="s">
        <v>214</v>
      </c>
      <c r="B141" s="306" t="s">
        <v>305</v>
      </c>
      <c r="C141" s="249" t="s">
        <v>391</v>
      </c>
      <c r="D141" s="243">
        <v>148.31</v>
      </c>
      <c r="E141" s="243">
        <v>26.69</v>
      </c>
      <c r="F141" s="244">
        <v>175</v>
      </c>
    </row>
    <row r="142" spans="1:6" s="250" customFormat="1" ht="31.2" outlineLevel="1" x14ac:dyDescent="0.35">
      <c r="A142" s="240" t="s">
        <v>802</v>
      </c>
      <c r="B142" s="248" t="s">
        <v>860</v>
      </c>
      <c r="C142" s="249" t="s">
        <v>391</v>
      </c>
      <c r="D142" s="243">
        <v>152.54</v>
      </c>
      <c r="E142" s="243">
        <v>27.46</v>
      </c>
      <c r="F142" s="244">
        <v>180</v>
      </c>
    </row>
    <row r="143" spans="1:6" s="250" customFormat="1" ht="31.2" outlineLevel="1" x14ac:dyDescent="0.35">
      <c r="A143" s="240" t="s">
        <v>747</v>
      </c>
      <c r="B143" s="248" t="s">
        <v>862</v>
      </c>
      <c r="C143" s="249" t="s">
        <v>391</v>
      </c>
      <c r="D143" s="243">
        <v>122.88</v>
      </c>
      <c r="E143" s="243">
        <v>22.12</v>
      </c>
      <c r="F143" s="244">
        <v>145</v>
      </c>
    </row>
    <row r="144" spans="1:6" s="250" customFormat="1" ht="31.2" outlineLevel="1" x14ac:dyDescent="0.35">
      <c r="A144" s="240" t="s">
        <v>748</v>
      </c>
      <c r="B144" s="248" t="s">
        <v>864</v>
      </c>
      <c r="C144" s="249" t="s">
        <v>391</v>
      </c>
      <c r="D144" s="243">
        <v>93.22</v>
      </c>
      <c r="E144" s="243">
        <v>16.78</v>
      </c>
      <c r="F144" s="244">
        <v>110</v>
      </c>
    </row>
    <row r="145" spans="1:6" s="250" customFormat="1" ht="16.2" outlineLevel="1" x14ac:dyDescent="0.35">
      <c r="A145" s="240" t="s">
        <v>704</v>
      </c>
      <c r="B145" s="248" t="s">
        <v>720</v>
      </c>
      <c r="C145" s="249" t="s">
        <v>391</v>
      </c>
      <c r="D145" s="243">
        <v>25.42</v>
      </c>
      <c r="E145" s="243">
        <v>4.58</v>
      </c>
      <c r="F145" s="244">
        <v>30</v>
      </c>
    </row>
    <row r="146" spans="1:6" s="250" customFormat="1" ht="31.2" outlineLevel="1" x14ac:dyDescent="0.35">
      <c r="A146" s="240" t="s">
        <v>804</v>
      </c>
      <c r="B146" s="248" t="s">
        <v>722</v>
      </c>
      <c r="C146" s="249" t="s">
        <v>391</v>
      </c>
      <c r="D146" s="243">
        <v>105.93</v>
      </c>
      <c r="E146" s="243">
        <v>19.07</v>
      </c>
      <c r="F146" s="244">
        <v>125</v>
      </c>
    </row>
    <row r="147" spans="1:6" s="250" customFormat="1" ht="31.2" outlineLevel="1" x14ac:dyDescent="0.35">
      <c r="A147" s="240" t="s">
        <v>807</v>
      </c>
      <c r="B147" s="248" t="s">
        <v>766</v>
      </c>
      <c r="C147" s="249" t="s">
        <v>391</v>
      </c>
      <c r="D147" s="243">
        <v>377.12</v>
      </c>
      <c r="E147" s="243">
        <v>67.88</v>
      </c>
      <c r="F147" s="244">
        <v>445</v>
      </c>
    </row>
    <row r="148" spans="1:6" ht="46.8" outlineLevel="1" x14ac:dyDescent="0.3">
      <c r="A148" s="240" t="s">
        <v>809</v>
      </c>
      <c r="B148" s="248" t="s">
        <v>725</v>
      </c>
      <c r="C148" s="249" t="s">
        <v>391</v>
      </c>
      <c r="D148" s="243">
        <v>25.42</v>
      </c>
      <c r="E148" s="243">
        <v>4.58</v>
      </c>
      <c r="F148" s="244">
        <v>30</v>
      </c>
    </row>
    <row r="149" spans="1:6" outlineLevel="1" x14ac:dyDescent="0.3">
      <c r="A149" s="240" t="s">
        <v>810</v>
      </c>
      <c r="B149" s="248" t="s">
        <v>866</v>
      </c>
      <c r="C149" s="249" t="s">
        <v>391</v>
      </c>
      <c r="D149" s="243">
        <v>338.98</v>
      </c>
      <c r="E149" s="243">
        <v>61.02</v>
      </c>
      <c r="F149" s="244">
        <v>400</v>
      </c>
    </row>
    <row r="150" spans="1:6" outlineLevel="1" x14ac:dyDescent="0.3">
      <c r="A150" s="240" t="s">
        <v>811</v>
      </c>
      <c r="B150" s="248" t="s">
        <v>867</v>
      </c>
      <c r="C150" s="249" t="s">
        <v>391</v>
      </c>
      <c r="D150" s="243">
        <v>152.54</v>
      </c>
      <c r="E150" s="243">
        <v>27.46</v>
      </c>
      <c r="F150" s="244">
        <v>180</v>
      </c>
    </row>
    <row r="151" spans="1:6" outlineLevel="1" x14ac:dyDescent="0.3">
      <c r="A151" s="240" t="s">
        <v>813</v>
      </c>
      <c r="B151" s="248" t="s">
        <v>869</v>
      </c>
      <c r="C151" s="249" t="s">
        <v>870</v>
      </c>
      <c r="D151" s="243">
        <v>110.17</v>
      </c>
      <c r="E151" s="243">
        <v>19.829999999999998</v>
      </c>
      <c r="F151" s="244">
        <v>130</v>
      </c>
    </row>
    <row r="152" spans="1:6" outlineLevel="1" x14ac:dyDescent="0.3">
      <c r="A152" s="245" t="s">
        <v>163</v>
      </c>
      <c r="B152" s="257"/>
      <c r="C152" s="257"/>
      <c r="D152" s="257"/>
      <c r="E152" s="257"/>
      <c r="F152" s="244">
        <v>0</v>
      </c>
    </row>
    <row r="153" spans="1:6" ht="46.8" outlineLevel="1" x14ac:dyDescent="0.3">
      <c r="A153" s="240" t="s">
        <v>814</v>
      </c>
      <c r="B153" s="248" t="s">
        <v>13</v>
      </c>
      <c r="C153" s="242" t="s">
        <v>14</v>
      </c>
      <c r="D153" s="243">
        <v>1190.68</v>
      </c>
      <c r="E153" s="243">
        <v>214.32</v>
      </c>
      <c r="F153" s="244">
        <v>1405</v>
      </c>
    </row>
    <row r="154" spans="1:6" outlineLevel="1" x14ac:dyDescent="0.3">
      <c r="A154" s="240" t="s">
        <v>815</v>
      </c>
      <c r="B154" s="248" t="s">
        <v>349</v>
      </c>
      <c r="C154" s="242" t="s">
        <v>391</v>
      </c>
      <c r="D154" s="243">
        <v>309.32</v>
      </c>
      <c r="E154" s="243">
        <v>55.68</v>
      </c>
      <c r="F154" s="244">
        <v>365</v>
      </c>
    </row>
    <row r="155" spans="1:6" ht="31.2" outlineLevel="1" x14ac:dyDescent="0.3">
      <c r="A155" s="240" t="s">
        <v>817</v>
      </c>
      <c r="B155" s="248" t="s">
        <v>15</v>
      </c>
      <c r="C155" s="242" t="s">
        <v>440</v>
      </c>
      <c r="D155" s="243">
        <v>271.19</v>
      </c>
      <c r="E155" s="243">
        <v>48.81</v>
      </c>
      <c r="F155" s="244">
        <v>320</v>
      </c>
    </row>
    <row r="156" spans="1:6" outlineLevel="1" x14ac:dyDescent="0.3">
      <c r="A156" s="240" t="s">
        <v>818</v>
      </c>
      <c r="B156" s="248" t="s">
        <v>17</v>
      </c>
      <c r="C156" s="242" t="s">
        <v>391</v>
      </c>
      <c r="D156" s="243">
        <v>792.37</v>
      </c>
      <c r="E156" s="243">
        <v>142.63</v>
      </c>
      <c r="F156" s="244">
        <v>935</v>
      </c>
    </row>
    <row r="157" spans="1:6" ht="31.2" outlineLevel="1" x14ac:dyDescent="0.3">
      <c r="A157" s="240" t="s">
        <v>706</v>
      </c>
      <c r="B157" s="248" t="s">
        <v>19</v>
      </c>
      <c r="C157" s="242" t="s">
        <v>391</v>
      </c>
      <c r="D157" s="243">
        <v>389.83</v>
      </c>
      <c r="E157" s="243">
        <v>70.17</v>
      </c>
      <c r="F157" s="244">
        <v>460</v>
      </c>
    </row>
    <row r="158" spans="1:6" outlineLevel="1" x14ac:dyDescent="0.3">
      <c r="A158" s="240" t="s">
        <v>707</v>
      </c>
      <c r="B158" s="248" t="s">
        <v>21</v>
      </c>
      <c r="C158" s="242" t="s">
        <v>432</v>
      </c>
      <c r="D158" s="243">
        <v>220.34</v>
      </c>
      <c r="E158" s="243">
        <v>39.659999999999997</v>
      </c>
      <c r="F158" s="244">
        <v>260</v>
      </c>
    </row>
    <row r="159" spans="1:6" ht="31.2" outlineLevel="1" x14ac:dyDescent="0.3">
      <c r="A159" s="240" t="s">
        <v>820</v>
      </c>
      <c r="B159" s="248" t="s">
        <v>306</v>
      </c>
      <c r="C159" s="242" t="s">
        <v>391</v>
      </c>
      <c r="D159" s="243">
        <v>292.37</v>
      </c>
      <c r="E159" s="243">
        <v>52.63</v>
      </c>
      <c r="F159" s="244">
        <v>345</v>
      </c>
    </row>
    <row r="160" spans="1:6" ht="31.2" outlineLevel="1" x14ac:dyDescent="0.3">
      <c r="A160" s="240" t="s">
        <v>822</v>
      </c>
      <c r="B160" s="248" t="s">
        <v>0</v>
      </c>
      <c r="C160" s="242" t="s">
        <v>391</v>
      </c>
      <c r="D160" s="243">
        <v>271.19</v>
      </c>
      <c r="E160" s="243">
        <v>48.81</v>
      </c>
      <c r="F160" s="244">
        <v>320</v>
      </c>
    </row>
    <row r="161" spans="1:6" outlineLevel="1" x14ac:dyDescent="0.3">
      <c r="A161" s="240" t="s">
        <v>750</v>
      </c>
      <c r="B161" s="248" t="s">
        <v>872</v>
      </c>
      <c r="C161" s="242" t="s">
        <v>453</v>
      </c>
      <c r="D161" s="243">
        <v>0</v>
      </c>
      <c r="E161" s="243">
        <v>0</v>
      </c>
      <c r="F161" s="244">
        <v>0</v>
      </c>
    </row>
    <row r="162" spans="1:6" ht="31.2" outlineLevel="1" x14ac:dyDescent="0.3">
      <c r="A162" s="240" t="s">
        <v>62</v>
      </c>
      <c r="B162" s="248" t="s">
        <v>332</v>
      </c>
      <c r="C162" s="242" t="s">
        <v>391</v>
      </c>
      <c r="D162" s="243">
        <v>97.46</v>
      </c>
      <c r="E162" s="243">
        <v>17.54</v>
      </c>
      <c r="F162" s="244">
        <v>115</v>
      </c>
    </row>
    <row r="163" spans="1:6" ht="31.2" outlineLevel="1" x14ac:dyDescent="0.3">
      <c r="A163" s="240" t="s">
        <v>63</v>
      </c>
      <c r="B163" s="248" t="s">
        <v>333</v>
      </c>
      <c r="C163" s="242" t="s">
        <v>391</v>
      </c>
      <c r="D163" s="243">
        <v>271.19</v>
      </c>
      <c r="E163" s="243">
        <v>48.81</v>
      </c>
      <c r="F163" s="244">
        <v>320</v>
      </c>
    </row>
    <row r="164" spans="1:6" ht="31.2" outlineLevel="1" x14ac:dyDescent="0.3">
      <c r="A164" s="240" t="s">
        <v>824</v>
      </c>
      <c r="B164" s="248" t="s">
        <v>23</v>
      </c>
      <c r="C164" s="242" t="s">
        <v>391</v>
      </c>
      <c r="D164" s="243">
        <v>220.34</v>
      </c>
      <c r="E164" s="243">
        <v>39.659999999999997</v>
      </c>
      <c r="F164" s="244">
        <v>260</v>
      </c>
    </row>
    <row r="165" spans="1:6" ht="46.8" outlineLevel="1" x14ac:dyDescent="0.3">
      <c r="A165" s="240" t="s">
        <v>826</v>
      </c>
      <c r="B165" s="248" t="s">
        <v>350</v>
      </c>
      <c r="C165" s="242" t="s">
        <v>733</v>
      </c>
      <c r="D165" s="243">
        <v>0</v>
      </c>
      <c r="E165" s="243">
        <v>0</v>
      </c>
      <c r="F165" s="244">
        <v>0</v>
      </c>
    </row>
    <row r="166" spans="1:6" ht="31.2" outlineLevel="1" x14ac:dyDescent="0.3">
      <c r="A166" s="240" t="s">
        <v>351</v>
      </c>
      <c r="B166" s="248" t="s">
        <v>353</v>
      </c>
      <c r="C166" s="242" t="s">
        <v>391</v>
      </c>
      <c r="D166" s="243">
        <v>97.46</v>
      </c>
      <c r="E166" s="243">
        <v>17.54</v>
      </c>
      <c r="F166" s="244">
        <v>115</v>
      </c>
    </row>
    <row r="167" spans="1:6" ht="31.2" outlineLevel="1" x14ac:dyDescent="0.3">
      <c r="A167" s="240" t="s">
        <v>352</v>
      </c>
      <c r="B167" s="248" t="s">
        <v>354</v>
      </c>
      <c r="C167" s="242" t="s">
        <v>391</v>
      </c>
      <c r="D167" s="243">
        <v>368.64</v>
      </c>
      <c r="E167" s="243">
        <v>66.36</v>
      </c>
      <c r="F167" s="244">
        <v>435</v>
      </c>
    </row>
    <row r="168" spans="1:6" ht="31.2" outlineLevel="1" x14ac:dyDescent="0.3">
      <c r="A168" s="240" t="s">
        <v>760</v>
      </c>
      <c r="B168" s="248" t="s">
        <v>307</v>
      </c>
      <c r="C168" s="242" t="s">
        <v>903</v>
      </c>
      <c r="D168" s="243">
        <v>707.63</v>
      </c>
      <c r="E168" s="243">
        <v>127.37</v>
      </c>
      <c r="F168" s="244">
        <v>835</v>
      </c>
    </row>
    <row r="169" spans="1:6" outlineLevel="1" x14ac:dyDescent="0.3">
      <c r="A169" s="240" t="s">
        <v>827</v>
      </c>
      <c r="B169" s="248" t="s">
        <v>905</v>
      </c>
      <c r="C169" s="242" t="s">
        <v>456</v>
      </c>
      <c r="D169" s="243">
        <v>292.37</v>
      </c>
      <c r="E169" s="243">
        <v>52.63</v>
      </c>
      <c r="F169" s="244">
        <v>345</v>
      </c>
    </row>
    <row r="170" spans="1:6" outlineLevel="1" x14ac:dyDescent="0.3">
      <c r="A170" s="240" t="s">
        <v>828</v>
      </c>
      <c r="B170" s="248" t="s">
        <v>67</v>
      </c>
      <c r="C170" s="242" t="s">
        <v>391</v>
      </c>
      <c r="D170" s="243">
        <v>334.75</v>
      </c>
      <c r="E170" s="243">
        <v>60.25</v>
      </c>
      <c r="F170" s="244">
        <v>395</v>
      </c>
    </row>
    <row r="171" spans="1:6" outlineLevel="1" x14ac:dyDescent="0.3">
      <c r="A171" s="240" t="s">
        <v>829</v>
      </c>
      <c r="B171" s="248" t="s">
        <v>2</v>
      </c>
      <c r="C171" s="242" t="s">
        <v>391</v>
      </c>
      <c r="D171" s="243">
        <v>288.14</v>
      </c>
      <c r="E171" s="243">
        <v>51.86</v>
      </c>
      <c r="F171" s="244">
        <v>340</v>
      </c>
    </row>
    <row r="172" spans="1:6" ht="31.2" outlineLevel="1" x14ac:dyDescent="0.3">
      <c r="A172" s="240" t="s">
        <v>830</v>
      </c>
      <c r="B172" s="248" t="s">
        <v>633</v>
      </c>
      <c r="C172" s="242" t="s">
        <v>503</v>
      </c>
      <c r="D172" s="243">
        <v>411.02</v>
      </c>
      <c r="E172" s="243">
        <v>73.98</v>
      </c>
      <c r="F172" s="244">
        <v>485</v>
      </c>
    </row>
    <row r="173" spans="1:6" outlineLevel="1" x14ac:dyDescent="0.3">
      <c r="A173" s="240" t="s">
        <v>832</v>
      </c>
      <c r="B173" s="248" t="s">
        <v>4</v>
      </c>
      <c r="C173" s="242" t="s">
        <v>391</v>
      </c>
      <c r="D173" s="243">
        <v>186.44</v>
      </c>
      <c r="E173" s="243">
        <v>33.56</v>
      </c>
      <c r="F173" s="244">
        <v>220</v>
      </c>
    </row>
    <row r="174" spans="1:6" outlineLevel="1" x14ac:dyDescent="0.3">
      <c r="A174" s="240" t="s">
        <v>752</v>
      </c>
      <c r="B174" s="248" t="s">
        <v>875</v>
      </c>
      <c r="C174" s="242" t="s">
        <v>715</v>
      </c>
      <c r="D174" s="243">
        <v>88.98</v>
      </c>
      <c r="E174" s="243">
        <v>16.02</v>
      </c>
      <c r="F174" s="244">
        <v>105</v>
      </c>
    </row>
    <row r="175" spans="1:6" outlineLevel="1" x14ac:dyDescent="0.3">
      <c r="A175" s="240" t="s">
        <v>853</v>
      </c>
      <c r="B175" s="248" t="s">
        <v>6</v>
      </c>
      <c r="C175" s="242" t="s">
        <v>394</v>
      </c>
      <c r="D175" s="243">
        <v>139.83000000000001</v>
      </c>
      <c r="E175" s="243">
        <v>25.17</v>
      </c>
      <c r="F175" s="244">
        <v>165</v>
      </c>
    </row>
    <row r="176" spans="1:6" outlineLevel="1" x14ac:dyDescent="0.3">
      <c r="A176" s="240" t="s">
        <v>854</v>
      </c>
      <c r="B176" s="248" t="s">
        <v>744</v>
      </c>
      <c r="C176" s="242" t="s">
        <v>745</v>
      </c>
      <c r="D176" s="243">
        <v>93.22</v>
      </c>
      <c r="E176" s="243">
        <v>16.78</v>
      </c>
      <c r="F176" s="244">
        <v>110</v>
      </c>
    </row>
    <row r="177" spans="1:6" outlineLevel="1" x14ac:dyDescent="0.3">
      <c r="A177" s="240" t="s">
        <v>762</v>
      </c>
      <c r="B177" s="248" t="s">
        <v>798</v>
      </c>
      <c r="C177" s="242" t="s">
        <v>417</v>
      </c>
      <c r="D177" s="243">
        <v>186.44</v>
      </c>
      <c r="E177" s="243">
        <v>33.56</v>
      </c>
      <c r="F177" s="244">
        <v>220</v>
      </c>
    </row>
    <row r="178" spans="1:6" outlineLevel="1" x14ac:dyDescent="0.3">
      <c r="A178" s="240" t="s">
        <v>709</v>
      </c>
      <c r="B178" s="248" t="s">
        <v>883</v>
      </c>
      <c r="C178" s="242" t="s">
        <v>419</v>
      </c>
      <c r="D178" s="243">
        <v>93.22</v>
      </c>
      <c r="E178" s="243">
        <v>16.78</v>
      </c>
      <c r="F178" s="244">
        <v>110</v>
      </c>
    </row>
    <row r="179" spans="1:6" outlineLevel="1" x14ac:dyDescent="0.3">
      <c r="A179" s="240" t="s">
        <v>711</v>
      </c>
      <c r="B179" s="248" t="s">
        <v>44</v>
      </c>
      <c r="C179" s="242" t="s">
        <v>674</v>
      </c>
      <c r="D179" s="243">
        <v>377.12</v>
      </c>
      <c r="E179" s="243">
        <v>67.88</v>
      </c>
      <c r="F179" s="244">
        <v>445</v>
      </c>
    </row>
    <row r="180" spans="1:6" outlineLevel="1" x14ac:dyDescent="0.3">
      <c r="A180" s="240" t="s">
        <v>855</v>
      </c>
      <c r="B180" s="248" t="s">
        <v>46</v>
      </c>
      <c r="C180" s="242" t="s">
        <v>47</v>
      </c>
      <c r="D180" s="243">
        <v>402.54</v>
      </c>
      <c r="E180" s="243">
        <v>72.459999999999994</v>
      </c>
      <c r="F180" s="244">
        <v>475</v>
      </c>
    </row>
    <row r="181" spans="1:6" ht="31.2" outlineLevel="1" x14ac:dyDescent="0.3">
      <c r="A181" s="240" t="s">
        <v>856</v>
      </c>
      <c r="B181" s="248" t="s">
        <v>308</v>
      </c>
      <c r="C181" s="242" t="s">
        <v>908</v>
      </c>
      <c r="D181" s="243">
        <v>169.49</v>
      </c>
      <c r="E181" s="243">
        <v>30.51</v>
      </c>
      <c r="F181" s="244">
        <v>200</v>
      </c>
    </row>
    <row r="182" spans="1:6" outlineLevel="1" x14ac:dyDescent="0.3">
      <c r="A182" s="240" t="s">
        <v>857</v>
      </c>
      <c r="B182" s="248" t="s">
        <v>8</v>
      </c>
      <c r="C182" s="242" t="s">
        <v>743</v>
      </c>
      <c r="D182" s="243">
        <v>241.53</v>
      </c>
      <c r="E182" s="243">
        <v>43.47</v>
      </c>
      <c r="F182" s="244">
        <v>285</v>
      </c>
    </row>
    <row r="183" spans="1:6" outlineLevel="1" x14ac:dyDescent="0.3">
      <c r="A183" s="240" t="s">
        <v>713</v>
      </c>
      <c r="B183" s="248" t="s">
        <v>910</v>
      </c>
      <c r="C183" s="242" t="s">
        <v>408</v>
      </c>
      <c r="D183" s="243">
        <v>423.73</v>
      </c>
      <c r="E183" s="243">
        <v>76.27</v>
      </c>
      <c r="F183" s="244">
        <v>500</v>
      </c>
    </row>
    <row r="184" spans="1:6" outlineLevel="1" x14ac:dyDescent="0.3">
      <c r="A184" s="240" t="s">
        <v>716</v>
      </c>
      <c r="B184" s="248" t="s">
        <v>912</v>
      </c>
      <c r="C184" s="242" t="s">
        <v>422</v>
      </c>
      <c r="D184" s="243">
        <v>478.81</v>
      </c>
      <c r="E184" s="243">
        <v>86.19</v>
      </c>
      <c r="F184" s="244">
        <v>565</v>
      </c>
    </row>
    <row r="185" spans="1:6" ht="31.2" outlineLevel="1" x14ac:dyDescent="0.3">
      <c r="A185" s="240" t="s">
        <v>717</v>
      </c>
      <c r="B185" s="248" t="s">
        <v>915</v>
      </c>
      <c r="C185" s="35" t="s">
        <v>408</v>
      </c>
      <c r="D185" s="243">
        <v>423.73</v>
      </c>
      <c r="E185" s="243">
        <v>76.27</v>
      </c>
      <c r="F185" s="244">
        <v>500</v>
      </c>
    </row>
    <row r="186" spans="1:6" ht="31.2" outlineLevel="1" x14ac:dyDescent="0.3">
      <c r="A186" s="240" t="s">
        <v>754</v>
      </c>
      <c r="B186" s="248" t="s">
        <v>76</v>
      </c>
      <c r="C186" s="242" t="s">
        <v>391</v>
      </c>
      <c r="D186" s="243">
        <v>139.83000000000001</v>
      </c>
      <c r="E186" s="243">
        <v>25.17</v>
      </c>
      <c r="F186" s="244">
        <v>165</v>
      </c>
    </row>
    <row r="187" spans="1:6" outlineLevel="1" x14ac:dyDescent="0.3">
      <c r="A187" s="240" t="s">
        <v>859</v>
      </c>
      <c r="B187" s="248" t="s">
        <v>877</v>
      </c>
      <c r="C187" s="242" t="s">
        <v>408</v>
      </c>
      <c r="D187" s="243">
        <v>93.22</v>
      </c>
      <c r="E187" s="243">
        <v>16.78</v>
      </c>
      <c r="F187" s="244">
        <v>110</v>
      </c>
    </row>
    <row r="188" spans="1:6" ht="31.2" outlineLevel="1" x14ac:dyDescent="0.3">
      <c r="A188" s="240" t="s">
        <v>861</v>
      </c>
      <c r="B188" s="248" t="s">
        <v>309</v>
      </c>
      <c r="C188" s="242" t="s">
        <v>391</v>
      </c>
      <c r="D188" s="243">
        <v>423.73</v>
      </c>
      <c r="E188" s="243">
        <v>76.27</v>
      </c>
      <c r="F188" s="244">
        <v>500</v>
      </c>
    </row>
    <row r="189" spans="1:6" outlineLevel="1" x14ac:dyDescent="0.3">
      <c r="A189" s="240" t="s">
        <v>863</v>
      </c>
      <c r="B189" s="248" t="s">
        <v>49</v>
      </c>
      <c r="C189" s="242" t="s">
        <v>391</v>
      </c>
      <c r="D189" s="243">
        <v>292.37</v>
      </c>
      <c r="E189" s="243">
        <v>52.63</v>
      </c>
      <c r="F189" s="244">
        <v>345</v>
      </c>
    </row>
    <row r="190" spans="1:6" outlineLevel="1" x14ac:dyDescent="0.3">
      <c r="A190" s="240" t="s">
        <v>719</v>
      </c>
      <c r="B190" s="248" t="s">
        <v>805</v>
      </c>
      <c r="C190" s="242" t="s">
        <v>391</v>
      </c>
      <c r="D190" s="243">
        <v>84.75</v>
      </c>
      <c r="E190" s="243">
        <v>15.25</v>
      </c>
      <c r="F190" s="244">
        <v>100</v>
      </c>
    </row>
    <row r="191" spans="1:6" outlineLevel="1" x14ac:dyDescent="0.3">
      <c r="A191" s="240" t="s">
        <v>721</v>
      </c>
      <c r="B191" s="248" t="s">
        <v>918</v>
      </c>
      <c r="C191" s="242" t="s">
        <v>391</v>
      </c>
      <c r="D191" s="243">
        <v>182.2</v>
      </c>
      <c r="E191" s="243">
        <v>32.799999999999997</v>
      </c>
      <c r="F191" s="244">
        <v>215</v>
      </c>
    </row>
    <row r="192" spans="1:6" outlineLevel="1" x14ac:dyDescent="0.3">
      <c r="A192" s="240" t="s">
        <v>723</v>
      </c>
      <c r="B192" s="248" t="s">
        <v>70</v>
      </c>
      <c r="C192" s="242" t="s">
        <v>391</v>
      </c>
      <c r="D192" s="243">
        <v>59.32</v>
      </c>
      <c r="E192" s="243">
        <v>10.68</v>
      </c>
      <c r="F192" s="244">
        <v>70</v>
      </c>
    </row>
    <row r="193" spans="1:6" outlineLevel="1" x14ac:dyDescent="0.3">
      <c r="A193" s="240" t="s">
        <v>764</v>
      </c>
      <c r="B193" s="248" t="s">
        <v>80</v>
      </c>
      <c r="C193" s="242" t="s">
        <v>391</v>
      </c>
      <c r="D193" s="243">
        <v>169.49</v>
      </c>
      <c r="E193" s="243">
        <v>30.51</v>
      </c>
      <c r="F193" s="244">
        <v>200</v>
      </c>
    </row>
    <row r="194" spans="1:6" outlineLevel="1" x14ac:dyDescent="0.3">
      <c r="A194" s="240" t="s">
        <v>724</v>
      </c>
      <c r="B194" s="248" t="s">
        <v>82</v>
      </c>
      <c r="C194" s="242" t="s">
        <v>391</v>
      </c>
      <c r="D194" s="243">
        <v>199.15</v>
      </c>
      <c r="E194" s="243">
        <v>35.85</v>
      </c>
      <c r="F194" s="244">
        <v>235</v>
      </c>
    </row>
    <row r="195" spans="1:6" outlineLevel="1" x14ac:dyDescent="0.3">
      <c r="A195" s="240" t="s">
        <v>865</v>
      </c>
      <c r="B195" s="248" t="s">
        <v>886</v>
      </c>
      <c r="C195" s="242" t="s">
        <v>391</v>
      </c>
      <c r="D195" s="243">
        <v>72.03</v>
      </c>
      <c r="E195" s="243">
        <v>12.97</v>
      </c>
      <c r="F195" s="244">
        <v>85</v>
      </c>
    </row>
    <row r="196" spans="1:6" outlineLevel="1" x14ac:dyDescent="0.3">
      <c r="A196" s="240" t="s">
        <v>868</v>
      </c>
      <c r="B196" s="248" t="s">
        <v>87</v>
      </c>
      <c r="C196" s="242" t="s">
        <v>391</v>
      </c>
      <c r="D196" s="243">
        <v>423.73</v>
      </c>
      <c r="E196" s="243">
        <v>76.27</v>
      </c>
      <c r="F196" s="244">
        <v>500</v>
      </c>
    </row>
    <row r="197" spans="1:6" outlineLevel="1" x14ac:dyDescent="0.3">
      <c r="A197" s="240" t="s">
        <v>12</v>
      </c>
      <c r="B197" s="248" t="s">
        <v>51</v>
      </c>
      <c r="C197" s="242" t="s">
        <v>391</v>
      </c>
      <c r="D197" s="243">
        <v>707.63</v>
      </c>
      <c r="E197" s="243">
        <v>127.37</v>
      </c>
      <c r="F197" s="244">
        <v>835</v>
      </c>
    </row>
    <row r="198" spans="1:6" outlineLevel="1" x14ac:dyDescent="0.3">
      <c r="A198" s="240" t="s">
        <v>16</v>
      </c>
      <c r="B198" s="248" t="s">
        <v>54</v>
      </c>
      <c r="C198" s="242" t="s">
        <v>391</v>
      </c>
      <c r="D198" s="243">
        <v>93.22</v>
      </c>
      <c r="E198" s="243">
        <v>16.78</v>
      </c>
      <c r="F198" s="244">
        <v>110</v>
      </c>
    </row>
    <row r="199" spans="1:6" ht="31.2" outlineLevel="1" x14ac:dyDescent="0.3">
      <c r="A199" s="240" t="s">
        <v>55</v>
      </c>
      <c r="B199" s="248" t="s">
        <v>888</v>
      </c>
      <c r="C199" s="249" t="s">
        <v>901</v>
      </c>
      <c r="D199" s="243">
        <v>72.03</v>
      </c>
      <c r="E199" s="243">
        <v>12.97</v>
      </c>
      <c r="F199" s="244">
        <v>85</v>
      </c>
    </row>
    <row r="200" spans="1:6" ht="31.2" outlineLevel="1" x14ac:dyDescent="0.3">
      <c r="A200" s="240" t="s">
        <v>18</v>
      </c>
      <c r="B200" s="248" t="s">
        <v>879</v>
      </c>
      <c r="C200" s="249" t="s">
        <v>715</v>
      </c>
      <c r="D200" s="243">
        <v>84.75</v>
      </c>
      <c r="E200" s="243">
        <v>15.25</v>
      </c>
      <c r="F200" s="244">
        <v>100</v>
      </c>
    </row>
    <row r="201" spans="1:6" ht="31.2" outlineLevel="1" x14ac:dyDescent="0.3">
      <c r="A201" s="240" t="s">
        <v>20</v>
      </c>
      <c r="B201" s="248" t="s">
        <v>310</v>
      </c>
      <c r="C201" s="249" t="s">
        <v>408</v>
      </c>
      <c r="D201" s="243">
        <v>423.73</v>
      </c>
      <c r="E201" s="243">
        <v>76.27</v>
      </c>
      <c r="F201" s="244">
        <v>500</v>
      </c>
    </row>
    <row r="202" spans="1:6" outlineLevel="1" x14ac:dyDescent="0.3">
      <c r="A202" s="240" t="s">
        <v>22</v>
      </c>
      <c r="B202" s="248" t="s">
        <v>880</v>
      </c>
      <c r="C202" s="249" t="s">
        <v>391</v>
      </c>
      <c r="D202" s="243">
        <v>21.19</v>
      </c>
      <c r="E202" s="243">
        <v>3.81</v>
      </c>
      <c r="F202" s="244">
        <v>25</v>
      </c>
    </row>
    <row r="203" spans="1:6" ht="46.8" outlineLevel="1" x14ac:dyDescent="0.3">
      <c r="A203" s="240" t="s">
        <v>920</v>
      </c>
      <c r="B203" s="248" t="s">
        <v>311</v>
      </c>
      <c r="C203" s="249" t="s">
        <v>391</v>
      </c>
      <c r="D203" s="243">
        <v>80.510000000000005</v>
      </c>
      <c r="E203" s="243">
        <v>14.49</v>
      </c>
      <c r="F203" s="244">
        <v>95</v>
      </c>
    </row>
    <row r="204" spans="1:6" ht="46.8" outlineLevel="1" x14ac:dyDescent="0.3">
      <c r="A204" s="240" t="s">
        <v>64</v>
      </c>
      <c r="B204" s="248" t="s">
        <v>316</v>
      </c>
      <c r="C204" s="249" t="s">
        <v>391</v>
      </c>
      <c r="D204" s="243">
        <v>152.54</v>
      </c>
      <c r="E204" s="243">
        <v>27.46</v>
      </c>
      <c r="F204" s="244">
        <v>180</v>
      </c>
    </row>
    <row r="205" spans="1:6" ht="46.8" outlineLevel="1" x14ac:dyDescent="0.3">
      <c r="A205" s="240" t="s">
        <v>871</v>
      </c>
      <c r="B205" s="248" t="s">
        <v>312</v>
      </c>
      <c r="C205" s="249" t="s">
        <v>391</v>
      </c>
      <c r="D205" s="243">
        <v>360.17</v>
      </c>
      <c r="E205" s="243">
        <v>64.83</v>
      </c>
      <c r="F205" s="244">
        <v>425</v>
      </c>
    </row>
    <row r="206" spans="1:6" ht="31.2" outlineLevel="1" x14ac:dyDescent="0.3">
      <c r="A206" s="240" t="s">
        <v>65</v>
      </c>
      <c r="B206" s="248" t="s">
        <v>10</v>
      </c>
      <c r="C206" s="268" t="s">
        <v>11</v>
      </c>
      <c r="D206" s="243">
        <v>135.59</v>
      </c>
      <c r="E206" s="243">
        <v>24.41</v>
      </c>
      <c r="F206" s="244">
        <v>160</v>
      </c>
    </row>
    <row r="207" spans="1:6" outlineLevel="1" x14ac:dyDescent="0.3">
      <c r="A207" s="240" t="s">
        <v>24</v>
      </c>
      <c r="B207" s="248" t="s">
        <v>881</v>
      </c>
      <c r="C207" s="35" t="s">
        <v>408</v>
      </c>
      <c r="D207" s="243">
        <v>46.61</v>
      </c>
      <c r="E207" s="243">
        <v>8.39</v>
      </c>
      <c r="F207" s="244">
        <v>55</v>
      </c>
    </row>
    <row r="208" spans="1:6" ht="31.2" outlineLevel="1" x14ac:dyDescent="0.3">
      <c r="A208" s="240" t="s">
        <v>873</v>
      </c>
      <c r="B208" s="248" t="s">
        <v>355</v>
      </c>
      <c r="C208" s="249" t="s">
        <v>391</v>
      </c>
      <c r="D208" s="243">
        <v>122.88</v>
      </c>
      <c r="E208" s="243">
        <v>22.12</v>
      </c>
      <c r="F208" s="244">
        <v>145</v>
      </c>
    </row>
    <row r="209" spans="1:6" outlineLevel="1" x14ac:dyDescent="0.3">
      <c r="A209" s="264" t="s">
        <v>91</v>
      </c>
      <c r="B209" s="265"/>
      <c r="C209" s="242"/>
      <c r="D209" s="243">
        <v>0</v>
      </c>
      <c r="E209" s="243">
        <v>0</v>
      </c>
      <c r="F209" s="244">
        <v>0</v>
      </c>
    </row>
    <row r="210" spans="1:6" outlineLevel="1" x14ac:dyDescent="0.3">
      <c r="A210" s="240" t="s">
        <v>874</v>
      </c>
      <c r="B210" s="248" t="s">
        <v>92</v>
      </c>
      <c r="C210" s="242" t="s">
        <v>408</v>
      </c>
      <c r="D210" s="243">
        <v>351.69</v>
      </c>
      <c r="E210" s="243">
        <v>63.31</v>
      </c>
      <c r="F210" s="244">
        <v>415</v>
      </c>
    </row>
    <row r="211" spans="1:6" outlineLevel="1" x14ac:dyDescent="0.3">
      <c r="A211" s="240" t="s">
        <v>902</v>
      </c>
      <c r="B211" s="248" t="s">
        <v>93</v>
      </c>
      <c r="C211" s="242" t="s">
        <v>391</v>
      </c>
      <c r="D211" s="243">
        <v>330.51</v>
      </c>
      <c r="E211" s="243">
        <v>59.49</v>
      </c>
      <c r="F211" s="244">
        <v>390</v>
      </c>
    </row>
    <row r="212" spans="1:6" ht="46.8" outlineLevel="1" x14ac:dyDescent="0.3">
      <c r="A212" s="240" t="s">
        <v>904</v>
      </c>
      <c r="B212" s="248" t="s">
        <v>94</v>
      </c>
      <c r="C212" s="242" t="s">
        <v>391</v>
      </c>
      <c r="D212" s="243">
        <v>872.88</v>
      </c>
      <c r="E212" s="243">
        <v>157.12</v>
      </c>
      <c r="F212" s="244">
        <v>1030</v>
      </c>
    </row>
    <row r="213" spans="1:6" outlineLevel="1" x14ac:dyDescent="0.3">
      <c r="A213" s="240" t="s">
        <v>66</v>
      </c>
      <c r="B213" s="248" t="s">
        <v>95</v>
      </c>
      <c r="C213" s="242" t="s">
        <v>391</v>
      </c>
      <c r="D213" s="243">
        <v>762.71</v>
      </c>
      <c r="E213" s="243">
        <v>137.29</v>
      </c>
      <c r="F213" s="244">
        <v>900</v>
      </c>
    </row>
    <row r="214" spans="1:6" outlineLevel="1" x14ac:dyDescent="0.3">
      <c r="A214" s="240" t="s">
        <v>1</v>
      </c>
      <c r="B214" s="248" t="s">
        <v>96</v>
      </c>
      <c r="C214" s="242" t="s">
        <v>391</v>
      </c>
      <c r="D214" s="243">
        <v>292.37</v>
      </c>
      <c r="E214" s="243">
        <v>52.63</v>
      </c>
      <c r="F214" s="244">
        <v>345</v>
      </c>
    </row>
    <row r="215" spans="1:6" outlineLevel="1" x14ac:dyDescent="0.3">
      <c r="A215" s="240" t="s">
        <v>68</v>
      </c>
      <c r="B215" s="248" t="s">
        <v>97</v>
      </c>
      <c r="C215" s="242" t="s">
        <v>391</v>
      </c>
      <c r="D215" s="243">
        <v>1025.42</v>
      </c>
      <c r="E215" s="243">
        <v>184.58</v>
      </c>
      <c r="F215" s="244">
        <v>1210</v>
      </c>
    </row>
    <row r="216" spans="1:6" outlineLevel="1" x14ac:dyDescent="0.3">
      <c r="A216" s="240" t="s">
        <v>71</v>
      </c>
      <c r="B216" s="248" t="s">
        <v>95</v>
      </c>
      <c r="C216" s="242" t="s">
        <v>391</v>
      </c>
      <c r="D216" s="243">
        <v>940.68</v>
      </c>
      <c r="E216" s="243">
        <v>169.32</v>
      </c>
      <c r="F216" s="244">
        <v>1110</v>
      </c>
    </row>
    <row r="217" spans="1:6" ht="31.2" outlineLevel="1" x14ac:dyDescent="0.3">
      <c r="A217" s="240" t="s">
        <v>906</v>
      </c>
      <c r="B217" s="248" t="s">
        <v>98</v>
      </c>
      <c r="C217" s="242" t="s">
        <v>391</v>
      </c>
      <c r="D217" s="243">
        <v>940.68</v>
      </c>
      <c r="E217" s="243">
        <v>169.32</v>
      </c>
      <c r="F217" s="244">
        <v>1110</v>
      </c>
    </row>
    <row r="218" spans="1:6" outlineLevel="1" x14ac:dyDescent="0.3">
      <c r="A218" s="240" t="s">
        <v>3</v>
      </c>
      <c r="B218" s="248" t="s">
        <v>95</v>
      </c>
      <c r="C218" s="242" t="s">
        <v>391</v>
      </c>
      <c r="D218" s="243">
        <v>762.71</v>
      </c>
      <c r="E218" s="243">
        <v>137.29</v>
      </c>
      <c r="F218" s="244">
        <v>900</v>
      </c>
    </row>
    <row r="219" spans="1:6" outlineLevel="1" x14ac:dyDescent="0.3">
      <c r="A219" s="245" t="s">
        <v>99</v>
      </c>
      <c r="B219" s="246"/>
      <c r="C219" s="246"/>
      <c r="D219" s="243"/>
      <c r="E219" s="243"/>
      <c r="F219" s="244">
        <v>0</v>
      </c>
    </row>
    <row r="220" spans="1:6" ht="31.2" outlineLevel="1" x14ac:dyDescent="0.3">
      <c r="A220" s="240" t="s">
        <v>5</v>
      </c>
      <c r="B220" s="248" t="s">
        <v>102</v>
      </c>
      <c r="C220" s="242" t="s">
        <v>391</v>
      </c>
      <c r="D220" s="243">
        <v>402.54</v>
      </c>
      <c r="E220" s="243">
        <v>72.459999999999994</v>
      </c>
      <c r="F220" s="244">
        <v>475</v>
      </c>
    </row>
    <row r="221" spans="1:6" ht="31.2" outlineLevel="1" collapsed="1" x14ac:dyDescent="0.3">
      <c r="A221" s="240" t="s">
        <v>242</v>
      </c>
      <c r="B221" s="248" t="s">
        <v>250</v>
      </c>
      <c r="C221" s="242" t="s">
        <v>391</v>
      </c>
      <c r="D221" s="243">
        <v>478.81</v>
      </c>
      <c r="E221" s="243">
        <v>86.19</v>
      </c>
      <c r="F221" s="244">
        <v>565</v>
      </c>
    </row>
    <row r="222" spans="1:6" ht="46.8" outlineLevel="1" x14ac:dyDescent="0.3">
      <c r="A222" s="240" t="s">
        <v>882</v>
      </c>
      <c r="B222" s="248" t="s">
        <v>330</v>
      </c>
      <c r="C222" s="242"/>
      <c r="D222" s="243"/>
      <c r="E222" s="243"/>
      <c r="F222" s="244">
        <v>0</v>
      </c>
    </row>
    <row r="223" spans="1:6" outlineLevel="1" x14ac:dyDescent="0.3">
      <c r="A223" s="240"/>
      <c r="B223" s="266"/>
      <c r="C223" s="242" t="s">
        <v>103</v>
      </c>
      <c r="D223" s="303">
        <v>2271.19</v>
      </c>
      <c r="E223" s="303">
        <v>408.81</v>
      </c>
      <c r="F223" s="244">
        <v>2680</v>
      </c>
    </row>
    <row r="224" spans="1:6" outlineLevel="1" x14ac:dyDescent="0.3">
      <c r="A224" s="240"/>
      <c r="B224" s="266"/>
      <c r="C224" s="242"/>
      <c r="D224" s="303"/>
      <c r="E224" s="303"/>
      <c r="F224" s="244">
        <v>0</v>
      </c>
    </row>
    <row r="225" spans="1:6" ht="46.8" outlineLevel="1" collapsed="1" x14ac:dyDescent="0.3">
      <c r="A225" s="240" t="s">
        <v>243</v>
      </c>
      <c r="B225" s="248" t="s">
        <v>154</v>
      </c>
      <c r="C225" s="242"/>
      <c r="D225" s="243"/>
      <c r="E225" s="243"/>
      <c r="F225" s="244">
        <v>0</v>
      </c>
    </row>
    <row r="226" spans="1:6" outlineLevel="1" x14ac:dyDescent="0.3">
      <c r="A226" s="240"/>
      <c r="B226" s="266"/>
      <c r="C226" s="242" t="s">
        <v>103</v>
      </c>
      <c r="D226" s="303">
        <v>2728.81</v>
      </c>
      <c r="E226" s="303">
        <v>491.19</v>
      </c>
      <c r="F226" s="244">
        <v>3220</v>
      </c>
    </row>
    <row r="227" spans="1:6" outlineLevel="1" x14ac:dyDescent="0.3">
      <c r="A227" s="240"/>
      <c r="B227" s="266"/>
      <c r="C227" s="242"/>
      <c r="D227" s="303"/>
      <c r="E227" s="303"/>
      <c r="F227" s="244">
        <v>0</v>
      </c>
    </row>
    <row r="228" spans="1:6" ht="31.2" outlineLevel="1" x14ac:dyDescent="0.3">
      <c r="A228" s="240" t="s">
        <v>43</v>
      </c>
      <c r="B228" s="248" t="s">
        <v>272</v>
      </c>
      <c r="C228" s="242"/>
      <c r="D228" s="243"/>
      <c r="E228" s="243"/>
      <c r="F228" s="244">
        <v>0</v>
      </c>
    </row>
    <row r="229" spans="1:6" outlineLevel="1" x14ac:dyDescent="0.3">
      <c r="A229" s="240"/>
      <c r="B229" s="266"/>
      <c r="C229" s="242" t="s">
        <v>104</v>
      </c>
      <c r="D229" s="243">
        <v>665.25</v>
      </c>
      <c r="E229" s="243">
        <v>119.75</v>
      </c>
      <c r="F229" s="244">
        <v>785</v>
      </c>
    </row>
    <row r="230" spans="1:6" outlineLevel="1" x14ac:dyDescent="0.3">
      <c r="A230" s="240"/>
      <c r="B230" s="266"/>
      <c r="C230" s="242"/>
      <c r="D230" s="243"/>
      <c r="E230" s="243"/>
      <c r="F230" s="244">
        <v>0</v>
      </c>
    </row>
    <row r="231" spans="1:6" ht="46.8" outlineLevel="1" x14ac:dyDescent="0.3">
      <c r="A231" s="240" t="s">
        <v>247</v>
      </c>
      <c r="B231" s="248" t="s">
        <v>244</v>
      </c>
      <c r="C231" s="242"/>
      <c r="D231" s="243"/>
      <c r="E231" s="243"/>
      <c r="F231" s="244">
        <v>0</v>
      </c>
    </row>
    <row r="232" spans="1:6" outlineLevel="1" x14ac:dyDescent="0.3">
      <c r="A232" s="240"/>
      <c r="B232" s="266"/>
      <c r="C232" s="242" t="s">
        <v>104</v>
      </c>
      <c r="D232" s="243">
        <v>796.61</v>
      </c>
      <c r="E232" s="243">
        <v>143.38999999999999</v>
      </c>
      <c r="F232" s="244">
        <v>940</v>
      </c>
    </row>
    <row r="233" spans="1:6" outlineLevel="1" x14ac:dyDescent="0.3">
      <c r="A233" s="240"/>
      <c r="B233" s="266"/>
      <c r="C233" s="242"/>
      <c r="D233" s="243"/>
      <c r="E233" s="243"/>
      <c r="F233" s="244">
        <v>0</v>
      </c>
    </row>
    <row r="234" spans="1:6" ht="31.2" outlineLevel="1" x14ac:dyDescent="0.3">
      <c r="A234" s="240" t="s">
        <v>45</v>
      </c>
      <c r="B234" s="248" t="s">
        <v>105</v>
      </c>
      <c r="C234" s="242" t="s">
        <v>106</v>
      </c>
      <c r="D234" s="243">
        <v>266.95</v>
      </c>
      <c r="E234" s="243">
        <v>48.05</v>
      </c>
      <c r="F234" s="244">
        <v>315</v>
      </c>
    </row>
    <row r="235" spans="1:6" ht="31.2" outlineLevel="1" x14ac:dyDescent="0.3">
      <c r="A235" s="240" t="s">
        <v>246</v>
      </c>
      <c r="B235" s="248" t="s">
        <v>245</v>
      </c>
      <c r="C235" s="242" t="s">
        <v>106</v>
      </c>
      <c r="D235" s="243">
        <v>322.02999999999997</v>
      </c>
      <c r="E235" s="243">
        <v>57.97</v>
      </c>
      <c r="F235" s="244">
        <v>380</v>
      </c>
    </row>
    <row r="236" spans="1:6" ht="31.2" outlineLevel="1" x14ac:dyDescent="0.3">
      <c r="A236" s="240" t="s">
        <v>907</v>
      </c>
      <c r="B236" s="248" t="s">
        <v>107</v>
      </c>
      <c r="C236" s="242" t="s">
        <v>391</v>
      </c>
      <c r="D236" s="243">
        <v>368.64</v>
      </c>
      <c r="E236" s="243">
        <v>66.36</v>
      </c>
      <c r="F236" s="244">
        <v>435</v>
      </c>
    </row>
    <row r="237" spans="1:6" ht="31.2" outlineLevel="1" x14ac:dyDescent="0.3">
      <c r="A237" s="240" t="s">
        <v>249</v>
      </c>
      <c r="B237" s="248" t="s">
        <v>248</v>
      </c>
      <c r="C237" s="242" t="s">
        <v>391</v>
      </c>
      <c r="D237" s="243">
        <v>444.92</v>
      </c>
      <c r="E237" s="243">
        <v>80.08</v>
      </c>
      <c r="F237" s="244">
        <v>525</v>
      </c>
    </row>
    <row r="238" spans="1:6" ht="46.8" outlineLevel="1" x14ac:dyDescent="0.3">
      <c r="A238" s="240" t="s">
        <v>73</v>
      </c>
      <c r="B238" s="248" t="s">
        <v>116</v>
      </c>
      <c r="C238" s="242" t="s">
        <v>115</v>
      </c>
      <c r="D238" s="243">
        <v>93.22</v>
      </c>
      <c r="E238" s="243">
        <v>16.78</v>
      </c>
      <c r="F238" s="244">
        <v>110</v>
      </c>
    </row>
    <row r="239" spans="1:6" ht="46.8" outlineLevel="1" x14ac:dyDescent="0.3">
      <c r="A239" s="240" t="s">
        <v>909</v>
      </c>
      <c r="B239" s="248" t="s">
        <v>117</v>
      </c>
      <c r="C239" s="242" t="s">
        <v>391</v>
      </c>
      <c r="D239" s="243">
        <v>72.03</v>
      </c>
      <c r="E239" s="243">
        <v>12.97</v>
      </c>
      <c r="F239" s="244">
        <v>85</v>
      </c>
    </row>
    <row r="240" spans="1:6" ht="31.2" outlineLevel="1" x14ac:dyDescent="0.3">
      <c r="A240" s="240" t="s">
        <v>911</v>
      </c>
      <c r="B240" s="248" t="s">
        <v>695</v>
      </c>
      <c r="C240" s="242" t="s">
        <v>120</v>
      </c>
      <c r="D240" s="243">
        <v>110.17</v>
      </c>
      <c r="E240" s="243">
        <v>19.829999999999998</v>
      </c>
      <c r="F240" s="244">
        <v>130</v>
      </c>
    </row>
    <row r="241" spans="1:6" ht="31.2" outlineLevel="1" x14ac:dyDescent="0.3">
      <c r="A241" s="240" t="s">
        <v>913</v>
      </c>
      <c r="B241" s="248" t="s">
        <v>121</v>
      </c>
      <c r="C241" s="242" t="s">
        <v>391</v>
      </c>
      <c r="D241" s="243">
        <v>148.31</v>
      </c>
      <c r="E241" s="243">
        <v>26.69</v>
      </c>
      <c r="F241" s="244">
        <v>175</v>
      </c>
    </row>
    <row r="242" spans="1:6" outlineLevel="1" x14ac:dyDescent="0.3">
      <c r="A242" s="240" t="s">
        <v>914</v>
      </c>
      <c r="B242" s="248" t="s">
        <v>174</v>
      </c>
      <c r="C242" s="242"/>
      <c r="D242" s="243"/>
      <c r="E242" s="243"/>
      <c r="F242" s="244">
        <v>0</v>
      </c>
    </row>
    <row r="243" spans="1:6" outlineLevel="1" x14ac:dyDescent="0.3">
      <c r="A243" s="240" t="s">
        <v>172</v>
      </c>
      <c r="B243" s="306" t="s">
        <v>176</v>
      </c>
      <c r="C243" s="242" t="s">
        <v>432</v>
      </c>
      <c r="D243" s="243">
        <v>415.25</v>
      </c>
      <c r="E243" s="243">
        <v>74.75</v>
      </c>
      <c r="F243" s="244">
        <v>490</v>
      </c>
    </row>
    <row r="244" spans="1:6" outlineLevel="1" x14ac:dyDescent="0.3">
      <c r="A244" s="240" t="s">
        <v>177</v>
      </c>
      <c r="B244" s="306" t="s">
        <v>175</v>
      </c>
      <c r="C244" s="242" t="s">
        <v>391</v>
      </c>
      <c r="D244" s="243">
        <v>478.81</v>
      </c>
      <c r="E244" s="243">
        <v>86.19</v>
      </c>
      <c r="F244" s="244">
        <v>565</v>
      </c>
    </row>
    <row r="245" spans="1:6" outlineLevel="1" x14ac:dyDescent="0.3">
      <c r="A245" s="240" t="s">
        <v>178</v>
      </c>
      <c r="B245" s="306" t="s">
        <v>341</v>
      </c>
      <c r="C245" s="242" t="s">
        <v>391</v>
      </c>
      <c r="D245" s="243">
        <v>521.19000000000005</v>
      </c>
      <c r="E245" s="243">
        <v>93.81</v>
      </c>
      <c r="F245" s="244">
        <v>615</v>
      </c>
    </row>
    <row r="246" spans="1:6" outlineLevel="1" x14ac:dyDescent="0.3">
      <c r="A246" s="240" t="s">
        <v>75</v>
      </c>
      <c r="B246" s="248" t="s">
        <v>181</v>
      </c>
      <c r="C246" s="242"/>
      <c r="D246" s="243"/>
      <c r="E246" s="243"/>
      <c r="F246" s="244">
        <v>0</v>
      </c>
    </row>
    <row r="247" spans="1:6" outlineLevel="1" x14ac:dyDescent="0.3">
      <c r="A247" s="240" t="s">
        <v>182</v>
      </c>
      <c r="B247" s="306" t="s">
        <v>176</v>
      </c>
      <c r="C247" s="242" t="s">
        <v>432</v>
      </c>
      <c r="D247" s="243">
        <v>46.61</v>
      </c>
      <c r="E247" s="243">
        <v>8.39</v>
      </c>
      <c r="F247" s="244">
        <v>55</v>
      </c>
    </row>
    <row r="248" spans="1:6" outlineLevel="1" x14ac:dyDescent="0.3">
      <c r="A248" s="240" t="s">
        <v>183</v>
      </c>
      <c r="B248" s="306" t="s">
        <v>175</v>
      </c>
      <c r="C248" s="242" t="s">
        <v>391</v>
      </c>
      <c r="D248" s="243">
        <v>59.32</v>
      </c>
      <c r="E248" s="243">
        <v>10.68</v>
      </c>
      <c r="F248" s="244">
        <v>70</v>
      </c>
    </row>
    <row r="249" spans="1:6" outlineLevel="1" x14ac:dyDescent="0.3">
      <c r="A249" s="240" t="s">
        <v>184</v>
      </c>
      <c r="B249" s="306" t="s">
        <v>341</v>
      </c>
      <c r="C249" s="242" t="s">
        <v>391</v>
      </c>
      <c r="D249" s="243">
        <v>84.75</v>
      </c>
      <c r="E249" s="243">
        <v>15.25</v>
      </c>
      <c r="F249" s="244">
        <v>100</v>
      </c>
    </row>
    <row r="250" spans="1:6" ht="31.2" outlineLevel="1" x14ac:dyDescent="0.3">
      <c r="A250" s="240" t="s">
        <v>876</v>
      </c>
      <c r="B250" s="248" t="s">
        <v>122</v>
      </c>
      <c r="C250" s="242" t="s">
        <v>120</v>
      </c>
      <c r="D250" s="243">
        <v>139.83000000000001</v>
      </c>
      <c r="E250" s="243">
        <v>25.17</v>
      </c>
      <c r="F250" s="244">
        <v>165</v>
      </c>
    </row>
    <row r="251" spans="1:6" ht="31.2" outlineLevel="1" x14ac:dyDescent="0.3">
      <c r="A251" s="240" t="s">
        <v>77</v>
      </c>
      <c r="B251" s="248" t="s">
        <v>123</v>
      </c>
      <c r="C251" s="242" t="s">
        <v>115</v>
      </c>
      <c r="D251" s="243">
        <v>88.98</v>
      </c>
      <c r="E251" s="243">
        <v>16.02</v>
      </c>
      <c r="F251" s="244">
        <v>105</v>
      </c>
    </row>
    <row r="252" spans="1:6" ht="31.2" outlineLevel="1" x14ac:dyDescent="0.3">
      <c r="A252" s="240" t="s">
        <v>48</v>
      </c>
      <c r="B252" s="248" t="s">
        <v>357</v>
      </c>
      <c r="C252" s="249"/>
      <c r="D252" s="243">
        <v>0</v>
      </c>
      <c r="E252" s="243">
        <v>0</v>
      </c>
      <c r="F252" s="244">
        <v>0</v>
      </c>
    </row>
    <row r="253" spans="1:6" outlineLevel="1" x14ac:dyDescent="0.3">
      <c r="A253" s="272" t="s">
        <v>188</v>
      </c>
      <c r="B253" s="306">
        <v>15</v>
      </c>
      <c r="C253" s="249" t="s">
        <v>432</v>
      </c>
      <c r="D253" s="243">
        <v>190.68</v>
      </c>
      <c r="E253" s="243">
        <v>34.32</v>
      </c>
      <c r="F253" s="244">
        <v>225</v>
      </c>
    </row>
    <row r="254" spans="1:6" outlineLevel="1" x14ac:dyDescent="0.3">
      <c r="A254" s="272" t="s">
        <v>189</v>
      </c>
      <c r="B254" s="306">
        <v>20</v>
      </c>
      <c r="C254" s="249" t="s">
        <v>391</v>
      </c>
      <c r="D254" s="243">
        <v>220.34</v>
      </c>
      <c r="E254" s="243">
        <v>39.659999999999997</v>
      </c>
      <c r="F254" s="244">
        <v>260</v>
      </c>
    </row>
    <row r="255" spans="1:6" outlineLevel="1" x14ac:dyDescent="0.3">
      <c r="A255" s="272" t="s">
        <v>190</v>
      </c>
      <c r="B255" s="306">
        <v>25</v>
      </c>
      <c r="C255" s="249" t="s">
        <v>391</v>
      </c>
      <c r="D255" s="243">
        <v>245.76</v>
      </c>
      <c r="E255" s="243">
        <v>44.24</v>
      </c>
      <c r="F255" s="244">
        <v>290</v>
      </c>
    </row>
    <row r="256" spans="1:6" outlineLevel="1" x14ac:dyDescent="0.3">
      <c r="A256" s="272" t="s">
        <v>356</v>
      </c>
      <c r="B256" s="306">
        <v>32</v>
      </c>
      <c r="C256" s="242" t="s">
        <v>391</v>
      </c>
      <c r="D256" s="243">
        <v>258.47000000000003</v>
      </c>
      <c r="E256" s="243">
        <v>46.53</v>
      </c>
      <c r="F256" s="244">
        <v>305</v>
      </c>
    </row>
    <row r="257" spans="1:6" ht="31.2" outlineLevel="1" x14ac:dyDescent="0.3">
      <c r="A257" s="272">
        <v>223</v>
      </c>
      <c r="B257" s="248" t="s">
        <v>359</v>
      </c>
      <c r="C257" s="249"/>
      <c r="D257" s="243">
        <v>0</v>
      </c>
      <c r="E257" s="243">
        <v>0</v>
      </c>
      <c r="F257" s="244">
        <v>0</v>
      </c>
    </row>
    <row r="258" spans="1:6" outlineLevel="1" x14ac:dyDescent="0.3">
      <c r="A258" s="272" t="s">
        <v>191</v>
      </c>
      <c r="B258" s="306">
        <v>15</v>
      </c>
      <c r="C258" s="249" t="s">
        <v>391</v>
      </c>
      <c r="D258" s="243">
        <v>334.75</v>
      </c>
      <c r="E258" s="243">
        <v>60.25</v>
      </c>
      <c r="F258" s="244">
        <v>395</v>
      </c>
    </row>
    <row r="259" spans="1:6" outlineLevel="1" x14ac:dyDescent="0.3">
      <c r="A259" s="272" t="s">
        <v>192</v>
      </c>
      <c r="B259" s="306">
        <v>20</v>
      </c>
      <c r="C259" s="249" t="s">
        <v>391</v>
      </c>
      <c r="D259" s="243">
        <v>385.59</v>
      </c>
      <c r="E259" s="243">
        <v>69.41</v>
      </c>
      <c r="F259" s="244">
        <v>455</v>
      </c>
    </row>
    <row r="260" spans="1:6" outlineLevel="1" x14ac:dyDescent="0.3">
      <c r="A260" s="272" t="s">
        <v>193</v>
      </c>
      <c r="B260" s="306">
        <v>25</v>
      </c>
      <c r="C260" s="249" t="s">
        <v>391</v>
      </c>
      <c r="D260" s="243">
        <v>398.31</v>
      </c>
      <c r="E260" s="243">
        <v>71.69</v>
      </c>
      <c r="F260" s="244">
        <v>470</v>
      </c>
    </row>
    <row r="261" spans="1:6" outlineLevel="1" x14ac:dyDescent="0.3">
      <c r="A261" s="272" t="s">
        <v>360</v>
      </c>
      <c r="B261" s="306">
        <v>32</v>
      </c>
      <c r="C261" s="249"/>
      <c r="D261" s="243">
        <v>466.1</v>
      </c>
      <c r="E261" s="243">
        <v>83.9</v>
      </c>
      <c r="F261" s="244">
        <v>550</v>
      </c>
    </row>
    <row r="262" spans="1:6" outlineLevel="1" x14ac:dyDescent="0.3">
      <c r="A262" s="272" t="s">
        <v>361</v>
      </c>
      <c r="B262" s="306" t="s">
        <v>362</v>
      </c>
      <c r="C262" s="249"/>
      <c r="D262" s="243">
        <v>614.41</v>
      </c>
      <c r="E262" s="243">
        <v>110.59</v>
      </c>
      <c r="F262" s="244">
        <v>725</v>
      </c>
    </row>
    <row r="263" spans="1:6" ht="31.2" outlineLevel="1" x14ac:dyDescent="0.3">
      <c r="A263" s="272">
        <v>224</v>
      </c>
      <c r="B263" s="248" t="s">
        <v>297</v>
      </c>
      <c r="C263" s="249"/>
      <c r="D263" s="243">
        <v>0</v>
      </c>
      <c r="E263" s="243">
        <v>0</v>
      </c>
      <c r="F263" s="244">
        <v>0</v>
      </c>
    </row>
    <row r="264" spans="1:6" ht="31.2" outlineLevel="1" x14ac:dyDescent="0.3">
      <c r="A264" s="272" t="s">
        <v>194</v>
      </c>
      <c r="B264" s="306">
        <v>15</v>
      </c>
      <c r="C264" s="268" t="s">
        <v>124</v>
      </c>
      <c r="D264" s="243">
        <v>122.88</v>
      </c>
      <c r="E264" s="243">
        <v>22.12</v>
      </c>
      <c r="F264" s="244">
        <v>145</v>
      </c>
    </row>
    <row r="265" spans="1:6" outlineLevel="1" x14ac:dyDescent="0.3">
      <c r="A265" s="272" t="s">
        <v>195</v>
      </c>
      <c r="B265" s="306">
        <v>20</v>
      </c>
      <c r="C265" s="249" t="s">
        <v>391</v>
      </c>
      <c r="D265" s="243">
        <v>135.59</v>
      </c>
      <c r="E265" s="243">
        <v>24.41</v>
      </c>
      <c r="F265" s="244">
        <v>160</v>
      </c>
    </row>
    <row r="266" spans="1:6" outlineLevel="1" x14ac:dyDescent="0.3">
      <c r="A266" s="272" t="s">
        <v>196</v>
      </c>
      <c r="B266" s="306">
        <v>25</v>
      </c>
      <c r="C266" s="249" t="s">
        <v>391</v>
      </c>
      <c r="D266" s="243">
        <v>148.31</v>
      </c>
      <c r="E266" s="243">
        <v>26.69</v>
      </c>
      <c r="F266" s="244">
        <v>175</v>
      </c>
    </row>
    <row r="267" spans="1:6" ht="31.2" outlineLevel="1" x14ac:dyDescent="0.3">
      <c r="A267" s="272">
        <v>225</v>
      </c>
      <c r="B267" s="248" t="s">
        <v>298</v>
      </c>
      <c r="C267" s="249"/>
      <c r="D267" s="243">
        <v>0</v>
      </c>
      <c r="E267" s="243">
        <v>0</v>
      </c>
      <c r="F267" s="244">
        <v>0</v>
      </c>
    </row>
    <row r="268" spans="1:6" ht="46.8" outlineLevel="1" x14ac:dyDescent="0.3">
      <c r="A268" s="272" t="s">
        <v>197</v>
      </c>
      <c r="B268" s="306">
        <v>15</v>
      </c>
      <c r="C268" s="268" t="s">
        <v>125</v>
      </c>
      <c r="D268" s="243">
        <v>148.31</v>
      </c>
      <c r="E268" s="243">
        <v>26.69</v>
      </c>
      <c r="F268" s="244">
        <v>175</v>
      </c>
    </row>
    <row r="269" spans="1:6" outlineLevel="1" x14ac:dyDescent="0.3">
      <c r="A269" s="272" t="s">
        <v>198</v>
      </c>
      <c r="B269" s="306">
        <v>20</v>
      </c>
      <c r="C269" s="249" t="s">
        <v>391</v>
      </c>
      <c r="D269" s="243">
        <v>169.49</v>
      </c>
      <c r="E269" s="243">
        <v>30.51</v>
      </c>
      <c r="F269" s="244">
        <v>200</v>
      </c>
    </row>
    <row r="270" spans="1:6" outlineLevel="1" x14ac:dyDescent="0.3">
      <c r="A270" s="272" t="s">
        <v>199</v>
      </c>
      <c r="B270" s="306">
        <v>25</v>
      </c>
      <c r="C270" s="249" t="s">
        <v>391</v>
      </c>
      <c r="D270" s="243">
        <v>199.15</v>
      </c>
      <c r="E270" s="243">
        <v>35.85</v>
      </c>
      <c r="F270" s="244">
        <v>235</v>
      </c>
    </row>
    <row r="271" spans="1:6" ht="46.8" outlineLevel="1" x14ac:dyDescent="0.3">
      <c r="A271" s="240" t="s">
        <v>79</v>
      </c>
      <c r="B271" s="241" t="s">
        <v>669</v>
      </c>
      <c r="C271" s="249" t="s">
        <v>408</v>
      </c>
      <c r="D271" s="243">
        <v>97.46</v>
      </c>
      <c r="E271" s="243">
        <v>17.54</v>
      </c>
      <c r="F271" s="244">
        <v>115</v>
      </c>
    </row>
    <row r="272" spans="1:6" ht="46.8" outlineLevel="1" x14ac:dyDescent="0.3">
      <c r="A272" s="240" t="s">
        <v>81</v>
      </c>
      <c r="B272" s="248" t="s">
        <v>668</v>
      </c>
      <c r="C272" s="249" t="s">
        <v>391</v>
      </c>
      <c r="D272" s="243">
        <v>110.17</v>
      </c>
      <c r="E272" s="243">
        <v>19.829999999999998</v>
      </c>
      <c r="F272" s="244">
        <v>130</v>
      </c>
    </row>
    <row r="273" spans="1:6" ht="46.8" outlineLevel="1" x14ac:dyDescent="0.3">
      <c r="A273" s="240" t="s">
        <v>83</v>
      </c>
      <c r="B273" s="248" t="s">
        <v>126</v>
      </c>
      <c r="C273" s="249" t="s">
        <v>408</v>
      </c>
      <c r="D273" s="243">
        <v>0</v>
      </c>
      <c r="E273" s="243">
        <v>0</v>
      </c>
      <c r="F273" s="244">
        <v>0</v>
      </c>
    </row>
    <row r="274" spans="1:6" outlineLevel="1" x14ac:dyDescent="0.3">
      <c r="A274" s="240" t="s">
        <v>200</v>
      </c>
      <c r="B274" s="306">
        <v>15</v>
      </c>
      <c r="C274" s="249" t="s">
        <v>391</v>
      </c>
      <c r="D274" s="243">
        <v>135.59</v>
      </c>
      <c r="E274" s="243">
        <v>24.41</v>
      </c>
      <c r="F274" s="244">
        <v>160</v>
      </c>
    </row>
    <row r="275" spans="1:6" outlineLevel="1" x14ac:dyDescent="0.3">
      <c r="A275" s="240" t="s">
        <v>201</v>
      </c>
      <c r="B275" s="306">
        <v>20</v>
      </c>
      <c r="C275" s="249" t="s">
        <v>391</v>
      </c>
      <c r="D275" s="243">
        <v>148.31</v>
      </c>
      <c r="E275" s="243">
        <v>26.69</v>
      </c>
      <c r="F275" s="244">
        <v>175</v>
      </c>
    </row>
    <row r="276" spans="1:6" outlineLevel="1" x14ac:dyDescent="0.3">
      <c r="A276" s="240" t="s">
        <v>202</v>
      </c>
      <c r="B276" s="306">
        <v>25</v>
      </c>
      <c r="C276" s="249" t="s">
        <v>391</v>
      </c>
      <c r="D276" s="243">
        <v>152.54</v>
      </c>
      <c r="E276" s="243">
        <v>27.46</v>
      </c>
      <c r="F276" s="244">
        <v>180</v>
      </c>
    </row>
    <row r="277" spans="1:6" ht="62.4" outlineLevel="1" x14ac:dyDescent="0.3">
      <c r="A277" s="240" t="s">
        <v>884</v>
      </c>
      <c r="B277" s="248" t="s">
        <v>160</v>
      </c>
      <c r="C277" s="249"/>
      <c r="D277" s="243">
        <v>0</v>
      </c>
      <c r="E277" s="243">
        <v>0</v>
      </c>
      <c r="F277" s="244">
        <v>0</v>
      </c>
    </row>
    <row r="278" spans="1:6" outlineLevel="1" x14ac:dyDescent="0.3">
      <c r="A278" s="240" t="s">
        <v>203</v>
      </c>
      <c r="B278" s="306">
        <v>15</v>
      </c>
      <c r="C278" s="249" t="s">
        <v>391</v>
      </c>
      <c r="D278" s="243">
        <v>148.31</v>
      </c>
      <c r="E278" s="243">
        <v>26.69</v>
      </c>
      <c r="F278" s="244">
        <v>175</v>
      </c>
    </row>
    <row r="279" spans="1:6" outlineLevel="1" x14ac:dyDescent="0.3">
      <c r="A279" s="240" t="s">
        <v>204</v>
      </c>
      <c r="B279" s="306">
        <v>20</v>
      </c>
      <c r="C279" s="249" t="s">
        <v>391</v>
      </c>
      <c r="D279" s="243">
        <v>165.25</v>
      </c>
      <c r="E279" s="243">
        <v>29.75</v>
      </c>
      <c r="F279" s="244">
        <v>195</v>
      </c>
    </row>
    <row r="280" spans="1:6" outlineLevel="1" x14ac:dyDescent="0.3">
      <c r="A280" s="240" t="s">
        <v>205</v>
      </c>
      <c r="B280" s="306">
        <v>25</v>
      </c>
      <c r="C280" s="249" t="s">
        <v>391</v>
      </c>
      <c r="D280" s="243">
        <v>169.49</v>
      </c>
      <c r="E280" s="243">
        <v>30.51</v>
      </c>
      <c r="F280" s="244">
        <v>200</v>
      </c>
    </row>
    <row r="281" spans="1:6" ht="46.8" outlineLevel="1" x14ac:dyDescent="0.3">
      <c r="A281" s="240" t="s">
        <v>885</v>
      </c>
      <c r="B281" s="248" t="s">
        <v>161</v>
      </c>
      <c r="C281" s="249" t="s">
        <v>391</v>
      </c>
      <c r="D281" s="243">
        <v>12.71</v>
      </c>
      <c r="E281" s="243">
        <v>2.29</v>
      </c>
      <c r="F281" s="244">
        <v>15</v>
      </c>
    </row>
    <row r="282" spans="1:6" ht="31.2" outlineLevel="1" x14ac:dyDescent="0.3">
      <c r="A282" s="240" t="s">
        <v>84</v>
      </c>
      <c r="B282" s="241" t="s">
        <v>254</v>
      </c>
      <c r="C282" s="249" t="s">
        <v>408</v>
      </c>
      <c r="D282" s="243">
        <v>139.83000000000001</v>
      </c>
      <c r="E282" s="243">
        <v>25.17</v>
      </c>
      <c r="F282" s="244">
        <v>165</v>
      </c>
    </row>
    <row r="283" spans="1:6" ht="31.2" outlineLevel="1" x14ac:dyDescent="0.3">
      <c r="A283" s="240" t="s">
        <v>85</v>
      </c>
      <c r="B283" s="248" t="s">
        <v>255</v>
      </c>
      <c r="C283" s="249" t="s">
        <v>391</v>
      </c>
      <c r="D283" s="243">
        <v>266.95</v>
      </c>
      <c r="E283" s="243">
        <v>48.05</v>
      </c>
      <c r="F283" s="244">
        <v>315</v>
      </c>
    </row>
    <row r="284" spans="1:6" ht="31.2" outlineLevel="1" x14ac:dyDescent="0.3">
      <c r="A284" s="240" t="s">
        <v>86</v>
      </c>
      <c r="B284" s="248" t="s">
        <v>299</v>
      </c>
      <c r="C284" s="249" t="s">
        <v>391</v>
      </c>
      <c r="D284" s="243">
        <v>55.08</v>
      </c>
      <c r="E284" s="243">
        <v>9.92</v>
      </c>
      <c r="F284" s="244">
        <v>65</v>
      </c>
    </row>
    <row r="285" spans="1:6" outlineLevel="1" x14ac:dyDescent="0.3">
      <c r="A285" s="240" t="s">
        <v>50</v>
      </c>
      <c r="B285" s="273" t="s">
        <v>300</v>
      </c>
      <c r="C285" s="249" t="s">
        <v>408</v>
      </c>
      <c r="D285" s="243">
        <v>0</v>
      </c>
      <c r="E285" s="243">
        <v>0</v>
      </c>
      <c r="F285" s="244">
        <v>0</v>
      </c>
    </row>
    <row r="286" spans="1:6" outlineLevel="1" x14ac:dyDescent="0.3">
      <c r="A286" s="240" t="s">
        <v>206</v>
      </c>
      <c r="B286" s="306">
        <v>15</v>
      </c>
      <c r="C286" s="249" t="s">
        <v>391</v>
      </c>
      <c r="D286" s="243">
        <v>101.69</v>
      </c>
      <c r="E286" s="243">
        <v>18.309999999999999</v>
      </c>
      <c r="F286" s="244">
        <v>120</v>
      </c>
    </row>
    <row r="287" spans="1:6" outlineLevel="1" x14ac:dyDescent="0.3">
      <c r="A287" s="240" t="s">
        <v>207</v>
      </c>
      <c r="B287" s="306">
        <v>20</v>
      </c>
      <c r="C287" s="249" t="s">
        <v>391</v>
      </c>
      <c r="D287" s="243">
        <v>110.17</v>
      </c>
      <c r="E287" s="243">
        <v>19.829999999999998</v>
      </c>
      <c r="F287" s="244">
        <v>130</v>
      </c>
    </row>
    <row r="288" spans="1:6" outlineLevel="1" x14ac:dyDescent="0.3">
      <c r="A288" s="240" t="s">
        <v>208</v>
      </c>
      <c r="B288" s="306">
        <v>25</v>
      </c>
      <c r="C288" s="249" t="s">
        <v>391</v>
      </c>
      <c r="D288" s="243">
        <v>127.12</v>
      </c>
      <c r="E288" s="243">
        <v>22.88</v>
      </c>
      <c r="F288" s="244">
        <v>150</v>
      </c>
    </row>
    <row r="289" spans="1:7" outlineLevel="1" x14ac:dyDescent="0.3">
      <c r="A289" s="240" t="s">
        <v>363</v>
      </c>
      <c r="B289" s="306" t="s">
        <v>364</v>
      </c>
      <c r="C289" s="249" t="s">
        <v>391</v>
      </c>
      <c r="D289" s="243">
        <v>186.44</v>
      </c>
      <c r="E289" s="243">
        <v>33.56</v>
      </c>
      <c r="F289" s="244">
        <v>220</v>
      </c>
      <c r="G289" s="307"/>
    </row>
    <row r="290" spans="1:7" outlineLevel="1" x14ac:dyDescent="0.3">
      <c r="A290" s="240" t="s">
        <v>88</v>
      </c>
      <c r="B290" s="273" t="s">
        <v>301</v>
      </c>
      <c r="C290" s="249"/>
      <c r="D290" s="243">
        <v>0</v>
      </c>
      <c r="E290" s="243">
        <v>0</v>
      </c>
      <c r="F290" s="244">
        <v>0</v>
      </c>
    </row>
    <row r="291" spans="1:7" outlineLevel="1" x14ac:dyDescent="0.3">
      <c r="A291" s="240" t="s">
        <v>209</v>
      </c>
      <c r="B291" s="306">
        <v>15</v>
      </c>
      <c r="C291" s="249" t="s">
        <v>391</v>
      </c>
      <c r="D291" s="243">
        <v>148.31</v>
      </c>
      <c r="E291" s="243">
        <v>26.69</v>
      </c>
      <c r="F291" s="244">
        <v>175</v>
      </c>
    </row>
    <row r="292" spans="1:7" outlineLevel="1" x14ac:dyDescent="0.3">
      <c r="A292" s="240" t="s">
        <v>210</v>
      </c>
      <c r="B292" s="306">
        <v>20</v>
      </c>
      <c r="C292" s="249" t="s">
        <v>391</v>
      </c>
      <c r="D292" s="243">
        <v>152.54</v>
      </c>
      <c r="E292" s="243">
        <v>27.46</v>
      </c>
      <c r="F292" s="244">
        <v>180</v>
      </c>
    </row>
    <row r="293" spans="1:7" outlineLevel="1" x14ac:dyDescent="0.3">
      <c r="A293" s="240" t="s">
        <v>211</v>
      </c>
      <c r="B293" s="306">
        <v>25</v>
      </c>
      <c r="C293" s="249" t="s">
        <v>391</v>
      </c>
      <c r="D293" s="243">
        <v>199.15</v>
      </c>
      <c r="E293" s="243">
        <v>35.85</v>
      </c>
      <c r="F293" s="244">
        <v>235</v>
      </c>
    </row>
    <row r="294" spans="1:7" s="232" customFormat="1" ht="31.2" outlineLevel="1" x14ac:dyDescent="0.3">
      <c r="A294" s="274">
        <v>236</v>
      </c>
      <c r="B294" s="275" t="s">
        <v>517</v>
      </c>
      <c r="C294" s="249" t="s">
        <v>648</v>
      </c>
      <c r="D294" s="319"/>
      <c r="E294" s="276"/>
      <c r="F294" s="244">
        <v>0</v>
      </c>
    </row>
    <row r="295" spans="1:7" s="232" customFormat="1" ht="31.2" outlineLevel="1" x14ac:dyDescent="0.3">
      <c r="A295" s="274" t="s">
        <v>518</v>
      </c>
      <c r="B295" s="320" t="s">
        <v>649</v>
      </c>
      <c r="C295" s="249" t="s">
        <v>391</v>
      </c>
      <c r="D295" s="321">
        <v>576.27</v>
      </c>
      <c r="E295" s="321">
        <v>103.73</v>
      </c>
      <c r="F295" s="244">
        <v>680</v>
      </c>
    </row>
    <row r="296" spans="1:7" s="232" customFormat="1" ht="31.2" outlineLevel="1" x14ac:dyDescent="0.3">
      <c r="A296" s="274" t="s">
        <v>519</v>
      </c>
      <c r="B296" s="320" t="s">
        <v>650</v>
      </c>
      <c r="C296" s="249" t="s">
        <v>391</v>
      </c>
      <c r="D296" s="321">
        <v>601.69000000000005</v>
      </c>
      <c r="E296" s="321">
        <v>108.31</v>
      </c>
      <c r="F296" s="244">
        <v>710</v>
      </c>
    </row>
    <row r="297" spans="1:7" s="232" customFormat="1" ht="31.2" outlineLevel="1" x14ac:dyDescent="0.3">
      <c r="A297" s="274" t="s">
        <v>520</v>
      </c>
      <c r="B297" s="320" t="s">
        <v>651</v>
      </c>
      <c r="C297" s="249" t="s">
        <v>391</v>
      </c>
      <c r="D297" s="321">
        <v>677.97</v>
      </c>
      <c r="E297" s="321">
        <v>122.03</v>
      </c>
      <c r="F297" s="244">
        <v>800</v>
      </c>
    </row>
    <row r="298" spans="1:7" s="232" customFormat="1" ht="31.2" outlineLevel="1" x14ac:dyDescent="0.3">
      <c r="A298" s="274" t="s">
        <v>521</v>
      </c>
      <c r="B298" s="320" t="s">
        <v>652</v>
      </c>
      <c r="C298" s="249" t="s">
        <v>391</v>
      </c>
      <c r="D298" s="321">
        <v>559.32000000000005</v>
      </c>
      <c r="E298" s="321">
        <v>100.68</v>
      </c>
      <c r="F298" s="244">
        <v>660</v>
      </c>
    </row>
    <row r="299" spans="1:7" s="232" customFormat="1" ht="31.2" outlineLevel="1" x14ac:dyDescent="0.3">
      <c r="A299" s="274" t="s">
        <v>522</v>
      </c>
      <c r="B299" s="320" t="s">
        <v>653</v>
      </c>
      <c r="C299" s="249" t="s">
        <v>391</v>
      </c>
      <c r="D299" s="321">
        <v>580.51</v>
      </c>
      <c r="E299" s="321">
        <v>104.49</v>
      </c>
      <c r="F299" s="244">
        <v>685</v>
      </c>
    </row>
    <row r="300" spans="1:7" s="232" customFormat="1" ht="31.2" outlineLevel="1" x14ac:dyDescent="0.3">
      <c r="A300" s="274" t="s">
        <v>523</v>
      </c>
      <c r="B300" s="320" t="s">
        <v>654</v>
      </c>
      <c r="C300" s="249" t="s">
        <v>391</v>
      </c>
      <c r="D300" s="321">
        <v>652.54</v>
      </c>
      <c r="E300" s="321">
        <v>117.46</v>
      </c>
      <c r="F300" s="244">
        <v>770</v>
      </c>
    </row>
    <row r="301" spans="1:7" s="232" customFormat="1" ht="31.2" outlineLevel="1" x14ac:dyDescent="0.3">
      <c r="A301" s="274" t="s">
        <v>524</v>
      </c>
      <c r="B301" s="320" t="s">
        <v>655</v>
      </c>
      <c r="C301" s="249" t="s">
        <v>391</v>
      </c>
      <c r="D301" s="321">
        <v>508.47</v>
      </c>
      <c r="E301" s="321">
        <v>91.53</v>
      </c>
      <c r="F301" s="244">
        <v>600</v>
      </c>
    </row>
    <row r="302" spans="1:7" s="232" customFormat="1" ht="31.2" outlineLevel="1" x14ac:dyDescent="0.3">
      <c r="A302" s="274" t="s">
        <v>525</v>
      </c>
      <c r="B302" s="320" t="s">
        <v>656</v>
      </c>
      <c r="C302" s="249" t="s">
        <v>391</v>
      </c>
      <c r="D302" s="321">
        <v>516.95000000000005</v>
      </c>
      <c r="E302" s="321">
        <v>93.05</v>
      </c>
      <c r="F302" s="244">
        <v>610</v>
      </c>
    </row>
    <row r="303" spans="1:7" s="232" customFormat="1" ht="31.2" outlineLevel="1" x14ac:dyDescent="0.3">
      <c r="A303" s="274" t="s">
        <v>526</v>
      </c>
      <c r="B303" s="320" t="s">
        <v>657</v>
      </c>
      <c r="C303" s="249" t="s">
        <v>391</v>
      </c>
      <c r="D303" s="321">
        <v>538.14</v>
      </c>
      <c r="E303" s="321">
        <v>96.86</v>
      </c>
      <c r="F303" s="244">
        <v>635</v>
      </c>
    </row>
    <row r="304" spans="1:7" s="232" customFormat="1" ht="31.2" outlineLevel="1" x14ac:dyDescent="0.3">
      <c r="A304" s="274" t="s">
        <v>527</v>
      </c>
      <c r="B304" s="320" t="s">
        <v>147</v>
      </c>
      <c r="C304" s="249" t="s">
        <v>391</v>
      </c>
      <c r="D304" s="321">
        <v>500</v>
      </c>
      <c r="E304" s="321">
        <v>90</v>
      </c>
      <c r="F304" s="244">
        <v>590</v>
      </c>
    </row>
    <row r="305" spans="1:6" s="232" customFormat="1" ht="31.2" outlineLevel="1" x14ac:dyDescent="0.3">
      <c r="A305" s="274" t="s">
        <v>528</v>
      </c>
      <c r="B305" s="320" t="s">
        <v>148</v>
      </c>
      <c r="C305" s="249" t="s">
        <v>391</v>
      </c>
      <c r="D305" s="321">
        <v>508.47</v>
      </c>
      <c r="E305" s="321">
        <v>91.53</v>
      </c>
      <c r="F305" s="244">
        <v>600</v>
      </c>
    </row>
    <row r="306" spans="1:6" s="232" customFormat="1" ht="31.2" outlineLevel="1" x14ac:dyDescent="0.3">
      <c r="A306" s="274" t="s">
        <v>529</v>
      </c>
      <c r="B306" s="320" t="s">
        <v>149</v>
      </c>
      <c r="C306" s="249" t="s">
        <v>391</v>
      </c>
      <c r="D306" s="321">
        <v>516.95000000000005</v>
      </c>
      <c r="E306" s="321">
        <v>93.05</v>
      </c>
      <c r="F306" s="244">
        <v>610</v>
      </c>
    </row>
    <row r="307" spans="1:6" s="232" customFormat="1" ht="31.2" outlineLevel="1" x14ac:dyDescent="0.3">
      <c r="A307" s="274" t="s">
        <v>273</v>
      </c>
      <c r="B307" s="320" t="s">
        <v>150</v>
      </c>
      <c r="C307" s="249" t="s">
        <v>391</v>
      </c>
      <c r="D307" s="321">
        <v>529.66</v>
      </c>
      <c r="E307" s="321">
        <v>95.34</v>
      </c>
      <c r="F307" s="244">
        <v>625</v>
      </c>
    </row>
    <row r="308" spans="1:6" s="232" customFormat="1" ht="31.2" outlineLevel="1" x14ac:dyDescent="0.3">
      <c r="A308" s="274" t="s">
        <v>274</v>
      </c>
      <c r="B308" s="320" t="s">
        <v>151</v>
      </c>
      <c r="C308" s="249" t="s">
        <v>391</v>
      </c>
      <c r="D308" s="321">
        <v>538.14</v>
      </c>
      <c r="E308" s="321">
        <v>96.86</v>
      </c>
      <c r="F308" s="244">
        <v>635</v>
      </c>
    </row>
    <row r="309" spans="1:6" s="232" customFormat="1" ht="31.2" outlineLevel="1" x14ac:dyDescent="0.3">
      <c r="A309" s="274">
        <v>237</v>
      </c>
      <c r="B309" s="275" t="s">
        <v>530</v>
      </c>
      <c r="C309" s="249" t="s">
        <v>648</v>
      </c>
      <c r="D309" s="276"/>
      <c r="E309" s="276"/>
      <c r="F309" s="244">
        <v>0</v>
      </c>
    </row>
    <row r="310" spans="1:6" s="232" customFormat="1" ht="31.2" outlineLevel="1" x14ac:dyDescent="0.3">
      <c r="A310" s="274" t="s">
        <v>531</v>
      </c>
      <c r="B310" s="320" t="s">
        <v>658</v>
      </c>
      <c r="C310" s="249" t="s">
        <v>391</v>
      </c>
      <c r="D310" s="243">
        <v>631.36</v>
      </c>
      <c r="E310" s="243">
        <v>113.64</v>
      </c>
      <c r="F310" s="244">
        <v>745</v>
      </c>
    </row>
    <row r="311" spans="1:6" s="232" customFormat="1" ht="31.2" outlineLevel="1" x14ac:dyDescent="0.3">
      <c r="A311" s="274" t="s">
        <v>532</v>
      </c>
      <c r="B311" s="320" t="s">
        <v>650</v>
      </c>
      <c r="C311" s="249" t="s">
        <v>391</v>
      </c>
      <c r="D311" s="243">
        <v>656.78</v>
      </c>
      <c r="E311" s="243">
        <v>118.22</v>
      </c>
      <c r="F311" s="244">
        <v>775</v>
      </c>
    </row>
    <row r="312" spans="1:6" s="232" customFormat="1" ht="31.2" outlineLevel="1" x14ac:dyDescent="0.3">
      <c r="A312" s="274" t="s">
        <v>533</v>
      </c>
      <c r="B312" s="320" t="s">
        <v>659</v>
      </c>
      <c r="C312" s="249" t="s">
        <v>391</v>
      </c>
      <c r="D312" s="243">
        <v>733.05</v>
      </c>
      <c r="E312" s="243">
        <v>131.94999999999999</v>
      </c>
      <c r="F312" s="244">
        <v>865</v>
      </c>
    </row>
    <row r="313" spans="1:6" s="232" customFormat="1" ht="31.2" outlineLevel="1" x14ac:dyDescent="0.3">
      <c r="A313" s="274" t="s">
        <v>534</v>
      </c>
      <c r="B313" s="320" t="s">
        <v>660</v>
      </c>
      <c r="C313" s="249" t="s">
        <v>391</v>
      </c>
      <c r="D313" s="243">
        <v>618.64</v>
      </c>
      <c r="E313" s="243">
        <v>111.36</v>
      </c>
      <c r="F313" s="244">
        <v>730</v>
      </c>
    </row>
    <row r="314" spans="1:6" s="232" customFormat="1" ht="31.2" outlineLevel="1" x14ac:dyDescent="0.3">
      <c r="A314" s="274" t="s">
        <v>535</v>
      </c>
      <c r="B314" s="320" t="s">
        <v>661</v>
      </c>
      <c r="C314" s="249" t="s">
        <v>391</v>
      </c>
      <c r="D314" s="243">
        <v>635.59</v>
      </c>
      <c r="E314" s="243">
        <v>114.41</v>
      </c>
      <c r="F314" s="244">
        <v>750</v>
      </c>
    </row>
    <row r="315" spans="1:6" s="232" customFormat="1" ht="31.2" outlineLevel="1" x14ac:dyDescent="0.3">
      <c r="A315" s="274" t="s">
        <v>536</v>
      </c>
      <c r="B315" s="320" t="s">
        <v>662</v>
      </c>
      <c r="C315" s="249" t="s">
        <v>391</v>
      </c>
      <c r="D315" s="243">
        <v>707.63</v>
      </c>
      <c r="E315" s="243">
        <v>127.37</v>
      </c>
      <c r="F315" s="244">
        <v>835</v>
      </c>
    </row>
    <row r="316" spans="1:6" s="232" customFormat="1" ht="31.2" outlineLevel="1" x14ac:dyDescent="0.3">
      <c r="A316" s="274" t="s">
        <v>537</v>
      </c>
      <c r="B316" s="320" t="s">
        <v>655</v>
      </c>
      <c r="C316" s="249" t="s">
        <v>391</v>
      </c>
      <c r="D316" s="243">
        <v>563.55999999999995</v>
      </c>
      <c r="E316" s="243">
        <v>101.44</v>
      </c>
      <c r="F316" s="244">
        <v>665</v>
      </c>
    </row>
    <row r="317" spans="1:6" s="232" customFormat="1" ht="31.2" outlineLevel="1" x14ac:dyDescent="0.3">
      <c r="A317" s="274" t="s">
        <v>538</v>
      </c>
      <c r="B317" s="320" t="s">
        <v>656</v>
      </c>
      <c r="C317" s="249" t="s">
        <v>391</v>
      </c>
      <c r="D317" s="243">
        <v>572.03</v>
      </c>
      <c r="E317" s="243">
        <v>102.97</v>
      </c>
      <c r="F317" s="244">
        <v>675</v>
      </c>
    </row>
    <row r="318" spans="1:6" s="232" customFormat="1" ht="31.2" outlineLevel="1" x14ac:dyDescent="0.3">
      <c r="A318" s="274" t="s">
        <v>539</v>
      </c>
      <c r="B318" s="320" t="s">
        <v>657</v>
      </c>
      <c r="C318" s="249" t="s">
        <v>391</v>
      </c>
      <c r="D318" s="243">
        <v>593.22</v>
      </c>
      <c r="E318" s="243">
        <v>106.78</v>
      </c>
      <c r="F318" s="244">
        <v>700</v>
      </c>
    </row>
    <row r="319" spans="1:6" s="232" customFormat="1" ht="31.2" outlineLevel="1" x14ac:dyDescent="0.3">
      <c r="A319" s="274" t="s">
        <v>540</v>
      </c>
      <c r="B319" s="320" t="s">
        <v>147</v>
      </c>
      <c r="C319" s="249" t="s">
        <v>391</v>
      </c>
      <c r="D319" s="243">
        <v>555.08000000000004</v>
      </c>
      <c r="E319" s="243">
        <v>99.92</v>
      </c>
      <c r="F319" s="244">
        <v>655</v>
      </c>
    </row>
    <row r="320" spans="1:6" s="232" customFormat="1" ht="31.2" outlineLevel="1" x14ac:dyDescent="0.3">
      <c r="A320" s="274" t="s">
        <v>541</v>
      </c>
      <c r="B320" s="320" t="s">
        <v>148</v>
      </c>
      <c r="C320" s="249" t="s">
        <v>391</v>
      </c>
      <c r="D320" s="243">
        <v>563.55999999999995</v>
      </c>
      <c r="E320" s="243">
        <v>101.44</v>
      </c>
      <c r="F320" s="244">
        <v>665</v>
      </c>
    </row>
    <row r="321" spans="1:6" s="232" customFormat="1" ht="31.2" outlineLevel="1" x14ac:dyDescent="0.3">
      <c r="A321" s="274" t="s">
        <v>542</v>
      </c>
      <c r="B321" s="320" t="s">
        <v>149</v>
      </c>
      <c r="C321" s="249" t="s">
        <v>391</v>
      </c>
      <c r="D321" s="243">
        <v>572.03</v>
      </c>
      <c r="E321" s="243">
        <v>102.97</v>
      </c>
      <c r="F321" s="244">
        <v>675</v>
      </c>
    </row>
    <row r="322" spans="1:6" s="232" customFormat="1" ht="31.2" outlineLevel="1" x14ac:dyDescent="0.3">
      <c r="A322" s="274" t="s">
        <v>275</v>
      </c>
      <c r="B322" s="320" t="s">
        <v>150</v>
      </c>
      <c r="C322" s="249" t="s">
        <v>391</v>
      </c>
      <c r="D322" s="243">
        <v>584.75</v>
      </c>
      <c r="E322" s="243">
        <v>105.25</v>
      </c>
      <c r="F322" s="244">
        <v>690</v>
      </c>
    </row>
    <row r="323" spans="1:6" s="232" customFormat="1" ht="31.2" outlineLevel="1" x14ac:dyDescent="0.3">
      <c r="A323" s="274" t="s">
        <v>276</v>
      </c>
      <c r="B323" s="320" t="s">
        <v>151</v>
      </c>
      <c r="C323" s="249" t="s">
        <v>391</v>
      </c>
      <c r="D323" s="243">
        <v>593.22</v>
      </c>
      <c r="E323" s="243">
        <v>106.78</v>
      </c>
      <c r="F323" s="244">
        <v>700</v>
      </c>
    </row>
    <row r="324" spans="1:6" s="232" customFormat="1" ht="31.2" outlineLevel="1" x14ac:dyDescent="0.3">
      <c r="A324" s="274">
        <v>238</v>
      </c>
      <c r="B324" s="275" t="s">
        <v>543</v>
      </c>
      <c r="C324" s="249" t="s">
        <v>401</v>
      </c>
      <c r="D324" s="276"/>
      <c r="E324" s="276"/>
      <c r="F324" s="244">
        <v>0</v>
      </c>
    </row>
    <row r="325" spans="1:6" s="232" customFormat="1" ht="31.2" outlineLevel="1" x14ac:dyDescent="0.3">
      <c r="A325" s="274" t="s">
        <v>227</v>
      </c>
      <c r="B325" s="320" t="s">
        <v>658</v>
      </c>
      <c r="C325" s="249" t="s">
        <v>391</v>
      </c>
      <c r="D325" s="243">
        <v>317.8</v>
      </c>
      <c r="E325" s="243">
        <v>57.2</v>
      </c>
      <c r="F325" s="244">
        <v>375</v>
      </c>
    </row>
    <row r="326" spans="1:6" s="232" customFormat="1" ht="31.2" outlineLevel="1" x14ac:dyDescent="0.3">
      <c r="A326" s="274" t="s">
        <v>228</v>
      </c>
      <c r="B326" s="320" t="s">
        <v>650</v>
      </c>
      <c r="C326" s="249" t="s">
        <v>391</v>
      </c>
      <c r="D326" s="243">
        <v>343.22</v>
      </c>
      <c r="E326" s="243">
        <v>61.78</v>
      </c>
      <c r="F326" s="244">
        <v>405</v>
      </c>
    </row>
    <row r="327" spans="1:6" s="232" customFormat="1" ht="31.2" outlineLevel="1" x14ac:dyDescent="0.3">
      <c r="A327" s="274" t="s">
        <v>229</v>
      </c>
      <c r="B327" s="320" t="s">
        <v>663</v>
      </c>
      <c r="C327" s="249" t="s">
        <v>391</v>
      </c>
      <c r="D327" s="243">
        <v>419.49</v>
      </c>
      <c r="E327" s="243">
        <v>75.510000000000005</v>
      </c>
      <c r="F327" s="244">
        <v>495</v>
      </c>
    </row>
    <row r="328" spans="1:6" s="232" customFormat="1" ht="31.2" outlineLevel="1" x14ac:dyDescent="0.3">
      <c r="A328" s="274" t="s">
        <v>544</v>
      </c>
      <c r="B328" s="320" t="s">
        <v>652</v>
      </c>
      <c r="C328" s="249" t="s">
        <v>391</v>
      </c>
      <c r="D328" s="243">
        <v>300.85000000000002</v>
      </c>
      <c r="E328" s="243">
        <v>54.15</v>
      </c>
      <c r="F328" s="244">
        <v>355</v>
      </c>
    </row>
    <row r="329" spans="1:6" s="232" customFormat="1" ht="31.2" outlineLevel="1" x14ac:dyDescent="0.3">
      <c r="A329" s="274" t="s">
        <v>545</v>
      </c>
      <c r="B329" s="320" t="s">
        <v>664</v>
      </c>
      <c r="C329" s="249" t="s">
        <v>391</v>
      </c>
      <c r="D329" s="243">
        <v>317.8</v>
      </c>
      <c r="E329" s="243">
        <v>57.2</v>
      </c>
      <c r="F329" s="244">
        <v>375</v>
      </c>
    </row>
    <row r="330" spans="1:6" s="232" customFormat="1" ht="31.2" outlineLevel="1" x14ac:dyDescent="0.3">
      <c r="A330" s="274" t="s">
        <v>546</v>
      </c>
      <c r="B330" s="320" t="s">
        <v>654</v>
      </c>
      <c r="C330" s="249" t="s">
        <v>391</v>
      </c>
      <c r="D330" s="243">
        <v>394.07</v>
      </c>
      <c r="E330" s="243">
        <v>70.930000000000007</v>
      </c>
      <c r="F330" s="244">
        <v>465</v>
      </c>
    </row>
    <row r="331" spans="1:6" s="232" customFormat="1" ht="31.2" outlineLevel="1" x14ac:dyDescent="0.3">
      <c r="A331" s="274" t="s">
        <v>547</v>
      </c>
      <c r="B331" s="320" t="s">
        <v>655</v>
      </c>
      <c r="C331" s="249" t="s">
        <v>391</v>
      </c>
      <c r="D331" s="243">
        <v>250</v>
      </c>
      <c r="E331" s="243">
        <v>45</v>
      </c>
      <c r="F331" s="244">
        <v>295</v>
      </c>
    </row>
    <row r="332" spans="1:6" s="232" customFormat="1" ht="31.2" outlineLevel="1" x14ac:dyDescent="0.3">
      <c r="A332" s="274" t="s">
        <v>548</v>
      </c>
      <c r="B332" s="320" t="s">
        <v>656</v>
      </c>
      <c r="C332" s="249" t="s">
        <v>391</v>
      </c>
      <c r="D332" s="243">
        <v>258.47000000000003</v>
      </c>
      <c r="E332" s="243">
        <v>46.53</v>
      </c>
      <c r="F332" s="244">
        <v>305</v>
      </c>
    </row>
    <row r="333" spans="1:6" s="232" customFormat="1" ht="31.2" outlineLevel="1" x14ac:dyDescent="0.3">
      <c r="A333" s="274" t="s">
        <v>549</v>
      </c>
      <c r="B333" s="320" t="s">
        <v>657</v>
      </c>
      <c r="C333" s="249" t="s">
        <v>391</v>
      </c>
      <c r="D333" s="243">
        <v>275.42</v>
      </c>
      <c r="E333" s="243">
        <v>49.58</v>
      </c>
      <c r="F333" s="244">
        <v>325</v>
      </c>
    </row>
    <row r="334" spans="1:6" s="232" customFormat="1" ht="31.2" outlineLevel="1" x14ac:dyDescent="0.3">
      <c r="A334" s="274" t="s">
        <v>550</v>
      </c>
      <c r="B334" s="320" t="s">
        <v>147</v>
      </c>
      <c r="C334" s="249" t="s">
        <v>391</v>
      </c>
      <c r="D334" s="243">
        <v>241.53</v>
      </c>
      <c r="E334" s="243">
        <v>43.47</v>
      </c>
      <c r="F334" s="244">
        <v>285</v>
      </c>
    </row>
    <row r="335" spans="1:6" s="232" customFormat="1" ht="31.2" outlineLevel="1" x14ac:dyDescent="0.3">
      <c r="A335" s="274" t="s">
        <v>551</v>
      </c>
      <c r="B335" s="320" t="s">
        <v>148</v>
      </c>
      <c r="C335" s="249" t="s">
        <v>391</v>
      </c>
      <c r="D335" s="243">
        <v>250</v>
      </c>
      <c r="E335" s="243">
        <v>45</v>
      </c>
      <c r="F335" s="244">
        <v>295</v>
      </c>
    </row>
    <row r="336" spans="1:6" s="232" customFormat="1" ht="31.2" outlineLevel="1" x14ac:dyDescent="0.3">
      <c r="A336" s="274" t="s">
        <v>552</v>
      </c>
      <c r="B336" s="320" t="s">
        <v>149</v>
      </c>
      <c r="C336" s="249" t="s">
        <v>391</v>
      </c>
      <c r="D336" s="243">
        <v>258.47000000000003</v>
      </c>
      <c r="E336" s="243">
        <v>46.53</v>
      </c>
      <c r="F336" s="244">
        <v>305</v>
      </c>
    </row>
    <row r="337" spans="1:6" s="232" customFormat="1" ht="31.2" outlineLevel="1" x14ac:dyDescent="0.3">
      <c r="A337" s="274" t="s">
        <v>277</v>
      </c>
      <c r="B337" s="320" t="s">
        <v>150</v>
      </c>
      <c r="C337" s="249" t="s">
        <v>391</v>
      </c>
      <c r="D337" s="243">
        <v>271.19</v>
      </c>
      <c r="E337" s="243">
        <v>48.81</v>
      </c>
      <c r="F337" s="244">
        <v>320</v>
      </c>
    </row>
    <row r="338" spans="1:6" s="232" customFormat="1" ht="31.2" outlineLevel="1" x14ac:dyDescent="0.3">
      <c r="A338" s="274" t="s">
        <v>278</v>
      </c>
      <c r="B338" s="320" t="s">
        <v>151</v>
      </c>
      <c r="C338" s="249" t="s">
        <v>391</v>
      </c>
      <c r="D338" s="243">
        <v>275.42</v>
      </c>
      <c r="E338" s="243">
        <v>49.58</v>
      </c>
      <c r="F338" s="244">
        <v>325</v>
      </c>
    </row>
    <row r="339" spans="1:6" s="232" customFormat="1" ht="46.8" outlineLevel="1" x14ac:dyDescent="0.3">
      <c r="A339" s="274">
        <v>239</v>
      </c>
      <c r="B339" s="275" t="s">
        <v>325</v>
      </c>
      <c r="C339" s="249" t="s">
        <v>648</v>
      </c>
      <c r="D339" s="276"/>
      <c r="E339" s="276"/>
      <c r="F339" s="244">
        <v>0</v>
      </c>
    </row>
    <row r="340" spans="1:6" s="232" customFormat="1" ht="31.2" outlineLevel="1" x14ac:dyDescent="0.3">
      <c r="A340" s="274" t="s">
        <v>230</v>
      </c>
      <c r="B340" s="320" t="s">
        <v>649</v>
      </c>
      <c r="C340" s="249" t="s">
        <v>391</v>
      </c>
      <c r="D340" s="243">
        <v>245.76</v>
      </c>
      <c r="E340" s="243">
        <v>44.24</v>
      </c>
      <c r="F340" s="244">
        <v>290</v>
      </c>
    </row>
    <row r="341" spans="1:6" s="232" customFormat="1" ht="31.2" outlineLevel="1" x14ac:dyDescent="0.3">
      <c r="A341" s="274" t="s">
        <v>231</v>
      </c>
      <c r="B341" s="320" t="s">
        <v>650</v>
      </c>
      <c r="C341" s="249" t="s">
        <v>391</v>
      </c>
      <c r="D341" s="243">
        <v>271.19</v>
      </c>
      <c r="E341" s="243">
        <v>48.81</v>
      </c>
      <c r="F341" s="244">
        <v>320</v>
      </c>
    </row>
    <row r="342" spans="1:6" s="232" customFormat="1" ht="31.2" outlineLevel="1" x14ac:dyDescent="0.3">
      <c r="A342" s="274" t="s">
        <v>232</v>
      </c>
      <c r="B342" s="320" t="s">
        <v>651</v>
      </c>
      <c r="C342" s="249" t="s">
        <v>391</v>
      </c>
      <c r="D342" s="243">
        <v>347.46</v>
      </c>
      <c r="E342" s="243">
        <v>62.54</v>
      </c>
      <c r="F342" s="244">
        <v>410</v>
      </c>
    </row>
    <row r="343" spans="1:6" s="232" customFormat="1" ht="31.2" outlineLevel="1" x14ac:dyDescent="0.3">
      <c r="A343" s="274" t="s">
        <v>597</v>
      </c>
      <c r="B343" s="320" t="s">
        <v>652</v>
      </c>
      <c r="C343" s="249" t="s">
        <v>391</v>
      </c>
      <c r="D343" s="243">
        <v>228.81</v>
      </c>
      <c r="E343" s="243">
        <v>41.19</v>
      </c>
      <c r="F343" s="244">
        <v>270</v>
      </c>
    </row>
    <row r="344" spans="1:6" s="232" customFormat="1" ht="31.2" outlineLevel="1" x14ac:dyDescent="0.3">
      <c r="A344" s="274" t="s">
        <v>599</v>
      </c>
      <c r="B344" s="320" t="s">
        <v>653</v>
      </c>
      <c r="C344" s="249" t="s">
        <v>391</v>
      </c>
      <c r="D344" s="243">
        <v>250</v>
      </c>
      <c r="E344" s="243">
        <v>45</v>
      </c>
      <c r="F344" s="244">
        <v>295</v>
      </c>
    </row>
    <row r="345" spans="1:6" s="232" customFormat="1" ht="31.2" outlineLevel="1" x14ac:dyDescent="0.3">
      <c r="A345" s="274" t="s">
        <v>601</v>
      </c>
      <c r="B345" s="320" t="s">
        <v>654</v>
      </c>
      <c r="C345" s="249" t="s">
        <v>391</v>
      </c>
      <c r="D345" s="243">
        <v>322.02999999999997</v>
      </c>
      <c r="E345" s="243">
        <v>57.97</v>
      </c>
      <c r="F345" s="244">
        <v>380</v>
      </c>
    </row>
    <row r="346" spans="1:6" s="232" customFormat="1" ht="31.2" outlineLevel="1" x14ac:dyDescent="0.3">
      <c r="A346" s="274" t="s">
        <v>603</v>
      </c>
      <c r="B346" s="320" t="s">
        <v>655</v>
      </c>
      <c r="C346" s="249" t="s">
        <v>391</v>
      </c>
      <c r="D346" s="243">
        <v>177.97</v>
      </c>
      <c r="E346" s="243">
        <v>32.03</v>
      </c>
      <c r="F346" s="244">
        <v>210</v>
      </c>
    </row>
    <row r="347" spans="1:6" s="232" customFormat="1" ht="31.2" outlineLevel="1" x14ac:dyDescent="0.3">
      <c r="A347" s="274" t="s">
        <v>605</v>
      </c>
      <c r="B347" s="320" t="s">
        <v>656</v>
      </c>
      <c r="C347" s="249" t="s">
        <v>391</v>
      </c>
      <c r="D347" s="243">
        <v>186.44</v>
      </c>
      <c r="E347" s="243">
        <v>33.56</v>
      </c>
      <c r="F347" s="244">
        <v>220</v>
      </c>
    </row>
    <row r="348" spans="1:6" s="232" customFormat="1" ht="31.2" outlineLevel="1" x14ac:dyDescent="0.3">
      <c r="A348" s="274" t="s">
        <v>607</v>
      </c>
      <c r="B348" s="320" t="s">
        <v>657</v>
      </c>
      <c r="C348" s="249" t="s">
        <v>391</v>
      </c>
      <c r="D348" s="243">
        <v>207.63</v>
      </c>
      <c r="E348" s="243">
        <v>37.369999999999997</v>
      </c>
      <c r="F348" s="244">
        <v>245</v>
      </c>
    </row>
    <row r="349" spans="1:6" s="232" customFormat="1" ht="31.2" outlineLevel="1" x14ac:dyDescent="0.3">
      <c r="A349" s="274" t="s">
        <v>285</v>
      </c>
      <c r="B349" s="320" t="s">
        <v>147</v>
      </c>
      <c r="C349" s="249" t="s">
        <v>391</v>
      </c>
      <c r="D349" s="243">
        <v>169.49</v>
      </c>
      <c r="E349" s="243">
        <v>30.51</v>
      </c>
      <c r="F349" s="244">
        <v>200</v>
      </c>
    </row>
    <row r="350" spans="1:6" s="232" customFormat="1" ht="31.2" outlineLevel="1" x14ac:dyDescent="0.3">
      <c r="A350" s="274" t="s">
        <v>286</v>
      </c>
      <c r="B350" s="320" t="s">
        <v>148</v>
      </c>
      <c r="C350" s="249" t="s">
        <v>391</v>
      </c>
      <c r="D350" s="243">
        <v>177.97</v>
      </c>
      <c r="E350" s="243">
        <v>32.03</v>
      </c>
      <c r="F350" s="244">
        <v>210</v>
      </c>
    </row>
    <row r="351" spans="1:6" s="232" customFormat="1" ht="31.2" outlineLevel="1" x14ac:dyDescent="0.3">
      <c r="A351" s="274" t="s">
        <v>287</v>
      </c>
      <c r="B351" s="320" t="s">
        <v>149</v>
      </c>
      <c r="C351" s="249" t="s">
        <v>391</v>
      </c>
      <c r="D351" s="243">
        <v>186.44</v>
      </c>
      <c r="E351" s="243">
        <v>33.56</v>
      </c>
      <c r="F351" s="244">
        <v>220</v>
      </c>
    </row>
    <row r="352" spans="1:6" s="232" customFormat="1" ht="31.2" outlineLevel="1" x14ac:dyDescent="0.3">
      <c r="A352" s="274" t="s">
        <v>288</v>
      </c>
      <c r="B352" s="320" t="s">
        <v>150</v>
      </c>
      <c r="C352" s="249" t="s">
        <v>391</v>
      </c>
      <c r="D352" s="243">
        <v>199.15</v>
      </c>
      <c r="E352" s="243">
        <v>35.85</v>
      </c>
      <c r="F352" s="244">
        <v>235</v>
      </c>
    </row>
    <row r="353" spans="1:6" s="232" customFormat="1" ht="31.2" outlineLevel="1" x14ac:dyDescent="0.3">
      <c r="A353" s="274" t="s">
        <v>289</v>
      </c>
      <c r="B353" s="320" t="s">
        <v>151</v>
      </c>
      <c r="C353" s="249" t="s">
        <v>391</v>
      </c>
      <c r="D353" s="243">
        <v>207.63</v>
      </c>
      <c r="E353" s="243">
        <v>37.369999999999997</v>
      </c>
      <c r="F353" s="244">
        <v>245</v>
      </c>
    </row>
    <row r="354" spans="1:6" s="232" customFormat="1" ht="46.8" outlineLevel="1" x14ac:dyDescent="0.3">
      <c r="A354" s="274">
        <v>240</v>
      </c>
      <c r="B354" s="275" t="s">
        <v>326</v>
      </c>
      <c r="C354" s="249" t="s">
        <v>648</v>
      </c>
      <c r="D354" s="243">
        <v>0</v>
      </c>
      <c r="E354" s="243">
        <v>0</v>
      </c>
      <c r="F354" s="244">
        <v>0</v>
      </c>
    </row>
    <row r="355" spans="1:6" s="232" customFormat="1" ht="31.2" outlineLevel="1" x14ac:dyDescent="0.3">
      <c r="A355" s="274" t="s">
        <v>556</v>
      </c>
      <c r="B355" s="320" t="s">
        <v>658</v>
      </c>
      <c r="C355" s="249" t="s">
        <v>391</v>
      </c>
      <c r="D355" s="243">
        <v>271.19</v>
      </c>
      <c r="E355" s="243">
        <v>48.81</v>
      </c>
      <c r="F355" s="244">
        <v>320</v>
      </c>
    </row>
    <row r="356" spans="1:6" s="232" customFormat="1" ht="31.2" outlineLevel="1" x14ac:dyDescent="0.3">
      <c r="A356" s="274" t="s">
        <v>557</v>
      </c>
      <c r="B356" s="320" t="s">
        <v>650</v>
      </c>
      <c r="C356" s="249" t="s">
        <v>391</v>
      </c>
      <c r="D356" s="243">
        <v>296.61</v>
      </c>
      <c r="E356" s="243">
        <v>53.39</v>
      </c>
      <c r="F356" s="244">
        <v>350</v>
      </c>
    </row>
    <row r="357" spans="1:6" s="232" customFormat="1" ht="31.2" outlineLevel="1" x14ac:dyDescent="0.3">
      <c r="A357" s="274" t="s">
        <v>558</v>
      </c>
      <c r="B357" s="320" t="s">
        <v>659</v>
      </c>
      <c r="C357" s="249" t="s">
        <v>391</v>
      </c>
      <c r="D357" s="243">
        <v>372.88</v>
      </c>
      <c r="E357" s="243">
        <v>67.12</v>
      </c>
      <c r="F357" s="244">
        <v>440</v>
      </c>
    </row>
    <row r="358" spans="1:6" s="232" customFormat="1" ht="31.2" outlineLevel="1" x14ac:dyDescent="0.3">
      <c r="A358" s="274" t="s">
        <v>559</v>
      </c>
      <c r="B358" s="320" t="s">
        <v>660</v>
      </c>
      <c r="C358" s="249" t="s">
        <v>391</v>
      </c>
      <c r="D358" s="243">
        <v>258.47000000000003</v>
      </c>
      <c r="E358" s="243">
        <v>46.53</v>
      </c>
      <c r="F358" s="244">
        <v>305</v>
      </c>
    </row>
    <row r="359" spans="1:6" s="232" customFormat="1" ht="31.2" outlineLevel="1" x14ac:dyDescent="0.3">
      <c r="A359" s="274" t="s">
        <v>560</v>
      </c>
      <c r="B359" s="320" t="s">
        <v>661</v>
      </c>
      <c r="C359" s="249" t="s">
        <v>391</v>
      </c>
      <c r="D359" s="243">
        <v>275.42</v>
      </c>
      <c r="E359" s="243">
        <v>49.58</v>
      </c>
      <c r="F359" s="244">
        <v>325</v>
      </c>
    </row>
    <row r="360" spans="1:6" s="232" customFormat="1" ht="31.2" outlineLevel="1" x14ac:dyDescent="0.3">
      <c r="A360" s="274" t="s">
        <v>561</v>
      </c>
      <c r="B360" s="320" t="s">
        <v>662</v>
      </c>
      <c r="C360" s="249" t="s">
        <v>391</v>
      </c>
      <c r="D360" s="243">
        <v>347.46</v>
      </c>
      <c r="E360" s="243">
        <v>62.54</v>
      </c>
      <c r="F360" s="244">
        <v>410</v>
      </c>
    </row>
    <row r="361" spans="1:6" s="232" customFormat="1" ht="31.2" outlineLevel="1" x14ac:dyDescent="0.3">
      <c r="A361" s="274" t="s">
        <v>562</v>
      </c>
      <c r="B361" s="320" t="s">
        <v>655</v>
      </c>
      <c r="C361" s="249" t="s">
        <v>391</v>
      </c>
      <c r="D361" s="243">
        <v>203.39</v>
      </c>
      <c r="E361" s="243">
        <v>36.61</v>
      </c>
      <c r="F361" s="244">
        <v>240</v>
      </c>
    </row>
    <row r="362" spans="1:6" s="232" customFormat="1" ht="31.2" outlineLevel="1" x14ac:dyDescent="0.3">
      <c r="A362" s="274" t="s">
        <v>563</v>
      </c>
      <c r="B362" s="320" t="s">
        <v>656</v>
      </c>
      <c r="C362" s="249" t="s">
        <v>391</v>
      </c>
      <c r="D362" s="243">
        <v>211.86</v>
      </c>
      <c r="E362" s="243">
        <v>38.14</v>
      </c>
      <c r="F362" s="244">
        <v>250</v>
      </c>
    </row>
    <row r="363" spans="1:6" s="232" customFormat="1" ht="31.2" outlineLevel="1" x14ac:dyDescent="0.3">
      <c r="A363" s="274" t="s">
        <v>564</v>
      </c>
      <c r="B363" s="320" t="s">
        <v>657</v>
      </c>
      <c r="C363" s="249" t="s">
        <v>391</v>
      </c>
      <c r="D363" s="243">
        <v>233.05</v>
      </c>
      <c r="E363" s="243">
        <v>41.95</v>
      </c>
      <c r="F363" s="244">
        <v>275</v>
      </c>
    </row>
    <row r="364" spans="1:6" s="232" customFormat="1" ht="31.2" outlineLevel="1" x14ac:dyDescent="0.3">
      <c r="A364" s="274" t="s">
        <v>565</v>
      </c>
      <c r="B364" s="320" t="s">
        <v>147</v>
      </c>
      <c r="C364" s="249" t="s">
        <v>391</v>
      </c>
      <c r="D364" s="243">
        <v>194.92</v>
      </c>
      <c r="E364" s="243">
        <v>35.08</v>
      </c>
      <c r="F364" s="244">
        <v>230</v>
      </c>
    </row>
    <row r="365" spans="1:6" s="232" customFormat="1" ht="31.2" outlineLevel="1" x14ac:dyDescent="0.3">
      <c r="A365" s="274" t="s">
        <v>566</v>
      </c>
      <c r="B365" s="320" t="s">
        <v>148</v>
      </c>
      <c r="C365" s="249" t="s">
        <v>391</v>
      </c>
      <c r="D365" s="243">
        <v>203.39</v>
      </c>
      <c r="E365" s="243">
        <v>36.61</v>
      </c>
      <c r="F365" s="244">
        <v>240</v>
      </c>
    </row>
    <row r="366" spans="1:6" s="232" customFormat="1" ht="31.2" outlineLevel="1" x14ac:dyDescent="0.3">
      <c r="A366" s="274" t="s">
        <v>567</v>
      </c>
      <c r="B366" s="320" t="s">
        <v>149</v>
      </c>
      <c r="C366" s="249" t="s">
        <v>391</v>
      </c>
      <c r="D366" s="243">
        <v>211.86</v>
      </c>
      <c r="E366" s="243">
        <v>38.14</v>
      </c>
      <c r="F366" s="244">
        <v>250</v>
      </c>
    </row>
    <row r="367" spans="1:6" s="232" customFormat="1" ht="31.2" outlineLevel="1" x14ac:dyDescent="0.3">
      <c r="A367" s="274" t="s">
        <v>292</v>
      </c>
      <c r="B367" s="320" t="s">
        <v>150</v>
      </c>
      <c r="C367" s="249" t="s">
        <v>391</v>
      </c>
      <c r="D367" s="243">
        <v>224.58</v>
      </c>
      <c r="E367" s="243">
        <v>40.42</v>
      </c>
      <c r="F367" s="244">
        <v>265</v>
      </c>
    </row>
    <row r="368" spans="1:6" s="232" customFormat="1" ht="31.2" outlineLevel="1" x14ac:dyDescent="0.3">
      <c r="A368" s="274" t="s">
        <v>293</v>
      </c>
      <c r="B368" s="320" t="s">
        <v>151</v>
      </c>
      <c r="C368" s="249" t="s">
        <v>391</v>
      </c>
      <c r="D368" s="243">
        <v>233.05</v>
      </c>
      <c r="E368" s="243">
        <v>41.95</v>
      </c>
      <c r="F368" s="244">
        <v>275</v>
      </c>
    </row>
    <row r="369" spans="1:6" s="232" customFormat="1" ht="46.8" outlineLevel="1" x14ac:dyDescent="0.3">
      <c r="A369" s="274">
        <v>241</v>
      </c>
      <c r="B369" s="275" t="s">
        <v>327</v>
      </c>
      <c r="C369" s="249" t="s">
        <v>401</v>
      </c>
      <c r="D369" s="243">
        <v>0</v>
      </c>
      <c r="E369" s="243">
        <v>0</v>
      </c>
      <c r="F369" s="244">
        <v>0</v>
      </c>
    </row>
    <row r="370" spans="1:6" s="232" customFormat="1" ht="31.2" outlineLevel="1" x14ac:dyDescent="0.3">
      <c r="A370" s="274" t="s">
        <v>568</v>
      </c>
      <c r="B370" s="320" t="s">
        <v>658</v>
      </c>
      <c r="C370" s="249" t="s">
        <v>391</v>
      </c>
      <c r="D370" s="243">
        <v>177.97</v>
      </c>
      <c r="E370" s="243">
        <v>32.03</v>
      </c>
      <c r="F370" s="244">
        <v>210</v>
      </c>
    </row>
    <row r="371" spans="1:6" s="232" customFormat="1" ht="31.2" outlineLevel="1" x14ac:dyDescent="0.3">
      <c r="A371" s="274" t="s">
        <v>569</v>
      </c>
      <c r="B371" s="320" t="s">
        <v>650</v>
      </c>
      <c r="C371" s="249" t="s">
        <v>391</v>
      </c>
      <c r="D371" s="243">
        <v>203.39</v>
      </c>
      <c r="E371" s="243">
        <v>36.61</v>
      </c>
      <c r="F371" s="244">
        <v>240</v>
      </c>
    </row>
    <row r="372" spans="1:6" s="232" customFormat="1" ht="31.2" outlineLevel="1" x14ac:dyDescent="0.3">
      <c r="A372" s="274" t="s">
        <v>570</v>
      </c>
      <c r="B372" s="320" t="s">
        <v>663</v>
      </c>
      <c r="C372" s="249" t="s">
        <v>391</v>
      </c>
      <c r="D372" s="243">
        <v>279.66000000000003</v>
      </c>
      <c r="E372" s="243">
        <v>50.34</v>
      </c>
      <c r="F372" s="244">
        <v>330</v>
      </c>
    </row>
    <row r="373" spans="1:6" s="232" customFormat="1" ht="31.2" outlineLevel="1" x14ac:dyDescent="0.3">
      <c r="A373" s="274" t="s">
        <v>571</v>
      </c>
      <c r="B373" s="320" t="s">
        <v>652</v>
      </c>
      <c r="C373" s="249" t="s">
        <v>391</v>
      </c>
      <c r="D373" s="243">
        <v>161.02000000000001</v>
      </c>
      <c r="E373" s="243">
        <v>28.98</v>
      </c>
      <c r="F373" s="244">
        <v>190</v>
      </c>
    </row>
    <row r="374" spans="1:6" s="232" customFormat="1" ht="31.2" outlineLevel="1" x14ac:dyDescent="0.3">
      <c r="A374" s="274" t="s">
        <v>572</v>
      </c>
      <c r="B374" s="320" t="s">
        <v>664</v>
      </c>
      <c r="C374" s="249" t="s">
        <v>391</v>
      </c>
      <c r="D374" s="243">
        <v>177.97</v>
      </c>
      <c r="E374" s="243">
        <v>32.03</v>
      </c>
      <c r="F374" s="244">
        <v>210</v>
      </c>
    </row>
    <row r="375" spans="1:6" s="232" customFormat="1" ht="31.2" outlineLevel="1" x14ac:dyDescent="0.3">
      <c r="A375" s="274" t="s">
        <v>573</v>
      </c>
      <c r="B375" s="320" t="s">
        <v>654</v>
      </c>
      <c r="C375" s="249" t="s">
        <v>391</v>
      </c>
      <c r="D375" s="243">
        <v>254.24</v>
      </c>
      <c r="E375" s="243">
        <v>45.76</v>
      </c>
      <c r="F375" s="244">
        <v>300</v>
      </c>
    </row>
    <row r="376" spans="1:6" s="232" customFormat="1" ht="31.2" outlineLevel="1" x14ac:dyDescent="0.3">
      <c r="A376" s="274" t="s">
        <v>574</v>
      </c>
      <c r="B376" s="320" t="s">
        <v>655</v>
      </c>
      <c r="C376" s="249" t="s">
        <v>391</v>
      </c>
      <c r="D376" s="243">
        <v>110.17</v>
      </c>
      <c r="E376" s="243">
        <v>19.829999999999998</v>
      </c>
      <c r="F376" s="244">
        <v>130</v>
      </c>
    </row>
    <row r="377" spans="1:6" s="232" customFormat="1" ht="31.2" outlineLevel="1" x14ac:dyDescent="0.3">
      <c r="A377" s="274" t="s">
        <v>575</v>
      </c>
      <c r="B377" s="320" t="s">
        <v>656</v>
      </c>
      <c r="C377" s="249" t="s">
        <v>391</v>
      </c>
      <c r="D377" s="243">
        <v>118.64</v>
      </c>
      <c r="E377" s="243">
        <v>21.36</v>
      </c>
      <c r="F377" s="244">
        <v>140</v>
      </c>
    </row>
    <row r="378" spans="1:6" s="232" customFormat="1" ht="31.2" outlineLevel="1" x14ac:dyDescent="0.3">
      <c r="A378" s="274" t="s">
        <v>576</v>
      </c>
      <c r="B378" s="320" t="s">
        <v>657</v>
      </c>
      <c r="C378" s="249" t="s">
        <v>391</v>
      </c>
      <c r="D378" s="243">
        <v>135.59</v>
      </c>
      <c r="E378" s="243">
        <v>24.41</v>
      </c>
      <c r="F378" s="244">
        <v>160</v>
      </c>
    </row>
    <row r="379" spans="1:6" s="232" customFormat="1" ht="31.2" outlineLevel="1" x14ac:dyDescent="0.3">
      <c r="A379" s="274" t="s">
        <v>577</v>
      </c>
      <c r="B379" s="320" t="s">
        <v>147</v>
      </c>
      <c r="C379" s="249" t="s">
        <v>391</v>
      </c>
      <c r="D379" s="243">
        <v>101.69</v>
      </c>
      <c r="E379" s="243">
        <v>18.309999999999999</v>
      </c>
      <c r="F379" s="244">
        <v>120</v>
      </c>
    </row>
    <row r="380" spans="1:6" s="232" customFormat="1" ht="31.2" outlineLevel="1" x14ac:dyDescent="0.3">
      <c r="A380" s="274" t="s">
        <v>578</v>
      </c>
      <c r="B380" s="320" t="s">
        <v>148</v>
      </c>
      <c r="C380" s="249" t="s">
        <v>391</v>
      </c>
      <c r="D380" s="243">
        <v>110.17</v>
      </c>
      <c r="E380" s="243">
        <v>19.829999999999998</v>
      </c>
      <c r="F380" s="244">
        <v>130</v>
      </c>
    </row>
    <row r="381" spans="1:6" s="232" customFormat="1" ht="31.2" outlineLevel="1" x14ac:dyDescent="0.3">
      <c r="A381" s="274" t="s">
        <v>579</v>
      </c>
      <c r="B381" s="320" t="s">
        <v>149</v>
      </c>
      <c r="C381" s="249" t="s">
        <v>391</v>
      </c>
      <c r="D381" s="243">
        <v>118.64</v>
      </c>
      <c r="E381" s="243">
        <v>21.36</v>
      </c>
      <c r="F381" s="244">
        <v>140</v>
      </c>
    </row>
    <row r="382" spans="1:6" s="232" customFormat="1" ht="31.2" outlineLevel="1" x14ac:dyDescent="0.3">
      <c r="A382" s="274" t="s">
        <v>290</v>
      </c>
      <c r="B382" s="320" t="s">
        <v>150</v>
      </c>
      <c r="C382" s="249" t="s">
        <v>391</v>
      </c>
      <c r="D382" s="243">
        <v>131.36000000000001</v>
      </c>
      <c r="E382" s="243">
        <v>23.64</v>
      </c>
      <c r="F382" s="244">
        <v>155</v>
      </c>
    </row>
    <row r="383" spans="1:6" s="232" customFormat="1" ht="31.2" outlineLevel="1" x14ac:dyDescent="0.3">
      <c r="A383" s="274" t="s">
        <v>291</v>
      </c>
      <c r="B383" s="320" t="s">
        <v>151</v>
      </c>
      <c r="C383" s="249" t="s">
        <v>391</v>
      </c>
      <c r="D383" s="243">
        <v>135.59</v>
      </c>
      <c r="E383" s="243">
        <v>24.41</v>
      </c>
      <c r="F383" s="244">
        <v>160</v>
      </c>
    </row>
    <row r="384" spans="1:6" ht="78" outlineLevel="1" x14ac:dyDescent="0.3">
      <c r="A384" s="240" t="s">
        <v>887</v>
      </c>
      <c r="B384" s="241" t="s">
        <v>165</v>
      </c>
      <c r="C384" s="249" t="s">
        <v>118</v>
      </c>
      <c r="D384" s="243">
        <v>478.81</v>
      </c>
      <c r="E384" s="243">
        <v>86.19</v>
      </c>
      <c r="F384" s="244">
        <v>565</v>
      </c>
    </row>
    <row r="385" spans="1:6" ht="31.2" outlineLevel="1" x14ac:dyDescent="0.3">
      <c r="A385" s="240" t="s">
        <v>878</v>
      </c>
      <c r="B385" s="248" t="s">
        <v>119</v>
      </c>
      <c r="C385" s="249" t="s">
        <v>118</v>
      </c>
      <c r="D385" s="269">
        <v>703.39</v>
      </c>
      <c r="E385" s="269">
        <v>126.61</v>
      </c>
      <c r="F385" s="244">
        <v>830</v>
      </c>
    </row>
    <row r="386" spans="1:6" ht="31.2" outlineLevel="1" x14ac:dyDescent="0.3">
      <c r="A386" s="240" t="s">
        <v>72</v>
      </c>
      <c r="B386" s="248" t="s">
        <v>667</v>
      </c>
      <c r="C386" s="249" t="s">
        <v>670</v>
      </c>
      <c r="D386" s="243">
        <v>101.69</v>
      </c>
      <c r="E386" s="243">
        <v>18.309999999999999</v>
      </c>
      <c r="F386" s="244">
        <v>120</v>
      </c>
    </row>
    <row r="387" spans="1:6" ht="62.4" outlineLevel="1" x14ac:dyDescent="0.3">
      <c r="A387" s="240" t="s">
        <v>78</v>
      </c>
      <c r="B387" s="248" t="s">
        <v>671</v>
      </c>
      <c r="C387" s="249" t="s">
        <v>391</v>
      </c>
      <c r="D387" s="243">
        <v>182.2</v>
      </c>
      <c r="E387" s="243">
        <v>32.799999999999997</v>
      </c>
      <c r="F387" s="244">
        <v>215</v>
      </c>
    </row>
    <row r="388" spans="1:6" ht="31.2" outlineLevel="1" x14ac:dyDescent="0.3">
      <c r="A388" s="272">
        <v>246</v>
      </c>
      <c r="B388" s="248" t="s">
        <v>844</v>
      </c>
      <c r="C388" s="242" t="s">
        <v>432</v>
      </c>
      <c r="D388" s="243"/>
      <c r="E388" s="243"/>
      <c r="F388" s="329"/>
    </row>
    <row r="389" spans="1:6" outlineLevel="1" x14ac:dyDescent="0.3">
      <c r="A389" s="272" t="s">
        <v>618</v>
      </c>
      <c r="B389" s="266" t="s">
        <v>845</v>
      </c>
      <c r="C389" s="242"/>
      <c r="D389" s="243">
        <v>97.46</v>
      </c>
      <c r="E389" s="243">
        <v>17.54</v>
      </c>
      <c r="F389" s="244">
        <v>115</v>
      </c>
    </row>
    <row r="390" spans="1:6" outlineLevel="1" x14ac:dyDescent="0.3">
      <c r="A390" s="272"/>
      <c r="B390" s="266" t="s">
        <v>846</v>
      </c>
      <c r="C390" s="242"/>
      <c r="D390" s="243"/>
      <c r="E390" s="243"/>
      <c r="F390" s="244">
        <v>0</v>
      </c>
    </row>
    <row r="391" spans="1:6" outlineLevel="1" x14ac:dyDescent="0.3">
      <c r="A391" s="272" t="s">
        <v>619</v>
      </c>
      <c r="B391" s="266" t="s">
        <v>847</v>
      </c>
      <c r="C391" s="242"/>
      <c r="D391" s="243">
        <v>135.59</v>
      </c>
      <c r="E391" s="243">
        <v>24.41</v>
      </c>
      <c r="F391" s="244">
        <v>160</v>
      </c>
    </row>
    <row r="392" spans="1:6" ht="31.2" outlineLevel="1" x14ac:dyDescent="0.3">
      <c r="A392" s="272"/>
      <c r="B392" s="248" t="s">
        <v>848</v>
      </c>
      <c r="C392" s="242"/>
      <c r="D392" s="243"/>
      <c r="E392" s="243"/>
      <c r="F392" s="244">
        <v>0</v>
      </c>
    </row>
    <row r="393" spans="1:6" outlineLevel="1" x14ac:dyDescent="0.3">
      <c r="A393" s="272"/>
      <c r="B393" s="149"/>
      <c r="C393" s="242"/>
      <c r="D393" s="243"/>
      <c r="E393" s="243"/>
      <c r="F393" s="244">
        <v>0</v>
      </c>
    </row>
    <row r="394" spans="1:6" s="232" customFormat="1" outlineLevel="1" x14ac:dyDescent="0.3">
      <c r="A394" s="521" t="s">
        <v>152</v>
      </c>
      <c r="B394" s="513"/>
      <c r="C394" s="247"/>
      <c r="D394" s="243"/>
      <c r="E394" s="243"/>
      <c r="F394" s="244">
        <v>0</v>
      </c>
    </row>
    <row r="395" spans="1:6" ht="31.2" outlineLevel="1" x14ac:dyDescent="0.3">
      <c r="A395" s="272">
        <v>247</v>
      </c>
      <c r="B395" s="183" t="s">
        <v>140</v>
      </c>
      <c r="C395" s="100" t="s">
        <v>120</v>
      </c>
      <c r="D395" s="243">
        <v>338.98</v>
      </c>
      <c r="E395" s="243">
        <v>61.02</v>
      </c>
      <c r="F395" s="244">
        <v>400</v>
      </c>
    </row>
    <row r="396" spans="1:6" outlineLevel="1" x14ac:dyDescent="0.3">
      <c r="A396" s="272"/>
      <c r="B396" s="183">
        <v>0</v>
      </c>
      <c r="C396" s="100"/>
      <c r="D396" s="243">
        <v>0</v>
      </c>
      <c r="E396" s="243">
        <v>0</v>
      </c>
      <c r="F396" s="244">
        <v>0</v>
      </c>
    </row>
    <row r="397" spans="1:6" ht="62.4" outlineLevel="1" x14ac:dyDescent="0.3">
      <c r="A397" s="272">
        <v>248</v>
      </c>
      <c r="B397" s="183" t="s">
        <v>141</v>
      </c>
      <c r="C397" s="189" t="s">
        <v>838</v>
      </c>
      <c r="D397" s="243">
        <v>745.76</v>
      </c>
      <c r="E397" s="243">
        <v>134.24</v>
      </c>
      <c r="F397" s="244">
        <v>880</v>
      </c>
    </row>
    <row r="398" spans="1:6" outlineLevel="1" x14ac:dyDescent="0.3">
      <c r="A398" s="272"/>
      <c r="B398" s="183">
        <v>0</v>
      </c>
      <c r="C398" s="100">
        <v>0</v>
      </c>
      <c r="D398" s="243">
        <v>0</v>
      </c>
      <c r="E398" s="243">
        <v>0</v>
      </c>
      <c r="F398" s="244">
        <v>0</v>
      </c>
    </row>
    <row r="399" spans="1:6" ht="31.2" outlineLevel="1" x14ac:dyDescent="0.3">
      <c r="A399" s="272">
        <v>249</v>
      </c>
      <c r="B399" s="183" t="s">
        <v>142</v>
      </c>
      <c r="C399" s="100" t="s">
        <v>838</v>
      </c>
      <c r="D399" s="243">
        <v>432.2</v>
      </c>
      <c r="E399" s="243">
        <v>77.8</v>
      </c>
      <c r="F399" s="244">
        <v>510</v>
      </c>
    </row>
    <row r="400" spans="1:6" outlineLevel="1" x14ac:dyDescent="0.3">
      <c r="A400" s="272"/>
      <c r="B400" s="183">
        <v>0</v>
      </c>
      <c r="C400" s="189"/>
      <c r="D400" s="243">
        <v>0</v>
      </c>
      <c r="E400" s="243">
        <v>0</v>
      </c>
      <c r="F400" s="244">
        <v>0</v>
      </c>
    </row>
    <row r="401" spans="1:6" ht="62.4" outlineLevel="1" x14ac:dyDescent="0.3">
      <c r="A401" s="272">
        <v>250</v>
      </c>
      <c r="B401" s="183" t="s">
        <v>143</v>
      </c>
      <c r="C401" s="189" t="s">
        <v>838</v>
      </c>
      <c r="D401" s="243">
        <v>940.68</v>
      </c>
      <c r="E401" s="243">
        <v>169.32</v>
      </c>
      <c r="F401" s="331">
        <v>1110</v>
      </c>
    </row>
    <row r="402" spans="1:6" outlineLevel="1" x14ac:dyDescent="0.3">
      <c r="A402" s="332"/>
      <c r="B402" s="183"/>
      <c r="C402" s="202"/>
      <c r="D402" s="276"/>
      <c r="E402" s="276"/>
      <c r="F402" s="244">
        <v>0</v>
      </c>
    </row>
    <row r="403" spans="1:6" ht="46.8" outlineLevel="1" x14ac:dyDescent="0.3">
      <c r="A403" s="272">
        <v>251</v>
      </c>
      <c r="B403" s="183" t="s">
        <v>144</v>
      </c>
      <c r="C403" s="100" t="s">
        <v>838</v>
      </c>
      <c r="D403" s="243">
        <v>406.78</v>
      </c>
      <c r="E403" s="243">
        <v>73.22</v>
      </c>
      <c r="F403" s="244">
        <v>480</v>
      </c>
    </row>
    <row r="404" spans="1:6" s="435" customFormat="1" x14ac:dyDescent="0.3">
      <c r="A404" s="452"/>
      <c r="B404" s="453"/>
      <c r="C404" s="454"/>
      <c r="D404" s="455"/>
      <c r="E404" s="455"/>
      <c r="F404" s="456"/>
    </row>
    <row r="405" spans="1:6" s="435" customFormat="1" ht="62.4" x14ac:dyDescent="0.3">
      <c r="A405" s="432" t="s">
        <v>153</v>
      </c>
      <c r="B405" s="241" t="s">
        <v>137</v>
      </c>
      <c r="C405" s="249" t="s">
        <v>120</v>
      </c>
      <c r="D405" s="433">
        <v>315.25</v>
      </c>
      <c r="E405" s="433">
        <v>56.75</v>
      </c>
      <c r="F405" s="434">
        <v>372</v>
      </c>
    </row>
    <row r="406" spans="1:6" s="435" customFormat="1" x14ac:dyDescent="0.3">
      <c r="A406" s="436"/>
      <c r="B406" s="437"/>
      <c r="C406" s="438"/>
      <c r="D406" s="433">
        <v>0</v>
      </c>
      <c r="E406" s="433">
        <v>0</v>
      </c>
      <c r="F406" s="440"/>
    </row>
    <row r="407" spans="1:6" s="442" customFormat="1" outlineLevel="1" x14ac:dyDescent="0.3">
      <c r="A407" s="425"/>
      <c r="B407" s="426"/>
      <c r="C407" s="441"/>
      <c r="D407" s="433">
        <v>0</v>
      </c>
      <c r="E407" s="433">
        <v>0</v>
      </c>
      <c r="F407" s="434"/>
    </row>
    <row r="408" spans="1:6" s="443" customFormat="1" outlineLevel="1" x14ac:dyDescent="0.3">
      <c r="A408" s="425" t="s">
        <v>138</v>
      </c>
      <c r="B408" s="426" t="s">
        <v>139</v>
      </c>
      <c r="C408" s="441" t="s">
        <v>743</v>
      </c>
      <c r="D408" s="433">
        <v>567.79999999999995</v>
      </c>
      <c r="E408" s="433">
        <v>102.2</v>
      </c>
      <c r="F408" s="434">
        <v>670</v>
      </c>
    </row>
    <row r="409" spans="1:6" s="443" customFormat="1" outlineLevel="1" x14ac:dyDescent="0.3">
      <c r="A409" s="444"/>
      <c r="B409" s="445"/>
      <c r="C409" s="446"/>
      <c r="D409" s="433"/>
      <c r="E409" s="433"/>
      <c r="F409" s="434"/>
    </row>
    <row r="410" spans="1:6" s="443" customFormat="1" ht="16.2" thickBot="1" x14ac:dyDescent="0.35">
      <c r="A410" s="447"/>
      <c r="B410" s="448"/>
      <c r="C410" s="449"/>
      <c r="D410" s="450"/>
      <c r="E410" s="450"/>
      <c r="F410" s="451"/>
    </row>
    <row r="411" spans="1:6" x14ac:dyDescent="0.3">
      <c r="A411" s="289"/>
      <c r="B411" s="361"/>
      <c r="C411" s="112"/>
      <c r="D411" s="238"/>
      <c r="E411" s="238"/>
      <c r="F411" s="238"/>
    </row>
    <row r="412" spans="1:6" hidden="1" outlineLevel="1" x14ac:dyDescent="0.3">
      <c r="A412" s="280"/>
      <c r="B412" s="357" t="s">
        <v>338</v>
      </c>
      <c r="C412" s="213"/>
      <c r="D412" s="238"/>
      <c r="E412" s="238"/>
      <c r="F412" s="227"/>
    </row>
    <row r="413" spans="1:6" hidden="1" outlineLevel="1" x14ac:dyDescent="0.3">
      <c r="B413" s="154" t="s">
        <v>646</v>
      </c>
      <c r="C413" s="213"/>
      <c r="D413" s="238"/>
      <c r="E413" s="238"/>
      <c r="F413" s="227"/>
    </row>
    <row r="414" spans="1:6" hidden="1" outlineLevel="1" x14ac:dyDescent="0.3">
      <c r="B414" s="154" t="s">
        <v>647</v>
      </c>
      <c r="C414" s="213"/>
      <c r="D414" s="238"/>
      <c r="E414" s="238"/>
      <c r="F414" s="227"/>
    </row>
    <row r="415" spans="1:6" ht="32.25" hidden="1" customHeight="1" outlineLevel="1" x14ac:dyDescent="0.3">
      <c r="B415" s="512" t="s">
        <v>136</v>
      </c>
      <c r="C415" s="512"/>
      <c r="D415" s="512"/>
      <c r="E415" s="512"/>
      <c r="F415" s="512"/>
    </row>
    <row r="416" spans="1:6" collapsed="1" x14ac:dyDescent="0.3">
      <c r="B416" s="360"/>
      <c r="C416" s="360"/>
      <c r="D416" s="360"/>
      <c r="E416" s="360"/>
      <c r="F416" s="360"/>
    </row>
    <row r="417" spans="1:6" x14ac:dyDescent="0.3">
      <c r="B417" s="154"/>
      <c r="C417" s="213"/>
      <c r="D417" s="238"/>
      <c r="E417" s="238"/>
      <c r="F417" s="227"/>
    </row>
    <row r="418" spans="1:6" x14ac:dyDescent="0.3">
      <c r="B418" s="281" t="s">
        <v>257</v>
      </c>
    </row>
    <row r="419" spans="1:6" x14ac:dyDescent="0.3">
      <c r="B419" s="228"/>
      <c r="C419" s="282"/>
    </row>
    <row r="420" spans="1:6" x14ac:dyDescent="0.3">
      <c r="B420" s="284" t="s">
        <v>258</v>
      </c>
      <c r="E420" s="210" t="s">
        <v>371</v>
      </c>
    </row>
    <row r="421" spans="1:6" x14ac:dyDescent="0.3">
      <c r="B421" s="284"/>
      <c r="E421" s="210"/>
    </row>
    <row r="422" spans="1:6" x14ac:dyDescent="0.3">
      <c r="B422" s="284"/>
      <c r="E422" s="210"/>
    </row>
    <row r="423" spans="1:6" x14ac:dyDescent="0.3">
      <c r="B423" s="284" t="s">
        <v>259</v>
      </c>
      <c r="E423" s="210" t="s">
        <v>858</v>
      </c>
    </row>
    <row r="424" spans="1:6" x14ac:dyDescent="0.3">
      <c r="B424" s="284"/>
      <c r="E424" s="210"/>
    </row>
    <row r="425" spans="1:6" x14ac:dyDescent="0.3">
      <c r="B425" s="284"/>
      <c r="E425" s="210"/>
    </row>
    <row r="426" spans="1:6" x14ac:dyDescent="0.3">
      <c r="B426" s="284"/>
      <c r="E426" s="210"/>
    </row>
    <row r="427" spans="1:6" x14ac:dyDescent="0.3">
      <c r="B427" s="284"/>
      <c r="E427" s="210"/>
    </row>
    <row r="428" spans="1:6" x14ac:dyDescent="0.3">
      <c r="A428" s="225" t="s">
        <v>260</v>
      </c>
      <c r="B428" s="284"/>
      <c r="E428" s="210"/>
    </row>
    <row r="430" spans="1:6" x14ac:dyDescent="0.3">
      <c r="A430" s="228"/>
    </row>
    <row r="431" spans="1:6" x14ac:dyDescent="0.3">
      <c r="A431" s="228"/>
    </row>
    <row r="434" spans="1:1" x14ac:dyDescent="0.3">
      <c r="A434" s="228"/>
    </row>
  </sheetData>
  <sheetProtection selectLockedCells="1" selectUnlockedCells="1"/>
  <mergeCells count="8">
    <mergeCell ref="B415:F415"/>
    <mergeCell ref="A11:F11"/>
    <mergeCell ref="A394:B394"/>
    <mergeCell ref="A9:F9"/>
    <mergeCell ref="B13:B14"/>
    <mergeCell ref="C13:C14"/>
    <mergeCell ref="D13:F13"/>
    <mergeCell ref="A13:A14"/>
  </mergeCells>
  <phoneticPr fontId="5" type="noConversion"/>
  <printOptions horizontalCentered="1"/>
  <pageMargins left="0.59055118110236227" right="0.19685039370078741" top="0.19685039370078741" bottom="0.39370078740157483" header="0.51181102362204722" footer="0.19685039370078741"/>
  <pageSetup paperSize="9" scale="93" fitToHeight="0" orientation="portrait" blackAndWhite="1" r:id="rId1"/>
  <headerFooter alignWithMargins="0">
    <oddFooter>&amp;C&amp;"Times New Roman,обычный"Страница &amp;P&amp;R&amp;"Times New Roman,обычный"&amp;A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20</vt:i4>
      </vt:variant>
    </vt:vector>
  </HeadingPairs>
  <TitlesOfParts>
    <vt:vector size="30" baseType="lpstr">
      <vt:lpstr>Приложение № 1 2017</vt:lpstr>
      <vt:lpstr>Приложение № 2 2017</vt:lpstr>
      <vt:lpstr>Приложение № 2 (2)</vt:lpstr>
      <vt:lpstr>2009 (Прил2) (2)</vt:lpstr>
      <vt:lpstr>Приложение № 1    </vt:lpstr>
      <vt:lpstr>2009 (Прил 1) (2)</vt:lpstr>
      <vt:lpstr>Приложение № 3 (2)</vt:lpstr>
      <vt:lpstr>Приложение № 1 (2)</vt:lpstr>
      <vt:lpstr>Приложение № 2 (3)</vt:lpstr>
      <vt:lpstr>Приложение № 3 (3)</vt:lpstr>
      <vt:lpstr>'2009 (Прил 1) (2)'!Заголовки_для_печати</vt:lpstr>
      <vt:lpstr>'2009 (Прил2) (2)'!Заголовки_для_печати</vt:lpstr>
      <vt:lpstr>'Приложение № 1    '!Заголовки_для_печати</vt:lpstr>
      <vt:lpstr>'Приложение № 1 (2)'!Заголовки_для_печати</vt:lpstr>
      <vt:lpstr>'Приложение № 1 2017'!Заголовки_для_печати</vt:lpstr>
      <vt:lpstr>'Приложение № 2 (2)'!Заголовки_для_печати</vt:lpstr>
      <vt:lpstr>'Приложение № 2 (3)'!Заголовки_для_печати</vt:lpstr>
      <vt:lpstr>'Приложение № 2 2017'!Заголовки_для_печати</vt:lpstr>
      <vt:lpstr>'Приложение № 3 (2)'!Заголовки_для_печати</vt:lpstr>
      <vt:lpstr>'Приложение № 3 (3)'!Заголовки_для_печати</vt:lpstr>
      <vt:lpstr>'2009 (Прил 1) (2)'!Область_печати</vt:lpstr>
      <vt:lpstr>'2009 (Прил2) (2)'!Область_печати</vt:lpstr>
      <vt:lpstr>'Приложение № 1    '!Область_печати</vt:lpstr>
      <vt:lpstr>'Приложение № 1 (2)'!Область_печати</vt:lpstr>
      <vt:lpstr>'Приложение № 1 2017'!Область_печати</vt:lpstr>
      <vt:lpstr>'Приложение № 2 (2)'!Область_печати</vt:lpstr>
      <vt:lpstr>'Приложение № 2 (3)'!Область_печати</vt:lpstr>
      <vt:lpstr>'Приложение № 2 2017'!Область_печати</vt:lpstr>
      <vt:lpstr>'Приложение № 3 (2)'!Область_печати</vt:lpstr>
      <vt:lpstr>'Приложение № 3 (3)'!Область_печати</vt:lpstr>
    </vt:vector>
  </TitlesOfParts>
  <Company>svgc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Pokoeva</dc:creator>
  <cp:lastModifiedBy>Василевская Анастасия Михайловна</cp:lastModifiedBy>
  <cp:lastPrinted>2017-06-29T09:57:57Z</cp:lastPrinted>
  <dcterms:created xsi:type="dcterms:W3CDTF">2007-07-20T11:14:10Z</dcterms:created>
  <dcterms:modified xsi:type="dcterms:W3CDTF">2017-06-30T05:23:16Z</dcterms:modified>
</cp:coreProperties>
</file>